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845" windowHeight="1065" tabRatio="601" activeTab="1"/>
  </bookViews>
  <sheets>
    <sheet name="BS" sheetId="1" r:id="rId1"/>
    <sheet name="PL" sheetId="2" r:id="rId2"/>
    <sheet name="UBS" sheetId="3" r:id="rId3"/>
    <sheet name="UPL" sheetId="4" r:id="rId4"/>
    <sheet name="CF" sheetId="5" r:id="rId5"/>
    <sheet name="CE" sheetId="6" r:id="rId6"/>
    <sheet name="N-1" sheetId="7" r:id="rId7"/>
    <sheet name="N-2" sheetId="8" r:id="rId8"/>
    <sheet name="N-3" sheetId="9" r:id="rId9"/>
    <sheet name="N-4" sheetId="10" r:id="rId10"/>
    <sheet name="N-5" sheetId="11" r:id="rId11"/>
    <sheet name="N-6" sheetId="12" r:id="rId12"/>
  </sheets>
  <definedNames>
    <definedName name="_xlnm.Print_Area" localSheetId="0">'BS'!$A$1:$G$45</definedName>
    <definedName name="_xlnm.Print_Area" localSheetId="9">'N-4'!$A$1:$Q$38</definedName>
    <definedName name="_xlnm.Print_Area" localSheetId="10">'N-5'!$A$83:$Q$122</definedName>
    <definedName name="_xlnm.Print_Area" localSheetId="1">'PL'!$A$1:$G$30</definedName>
    <definedName name="_xlnm.Print_Area" localSheetId="3">'UPL'!$A:$IV</definedName>
    <definedName name="_xlnm.Print_Titles" localSheetId="6">'N-1'!$3:$5</definedName>
  </definedNames>
  <calcPr fullCalcOnLoad="1"/>
</workbook>
</file>

<file path=xl/sharedStrings.xml><?xml version="1.0" encoding="utf-8"?>
<sst xmlns="http://schemas.openxmlformats.org/spreadsheetml/2006/main" count="882" uniqueCount="480">
  <si>
    <t>(b) Details of the Shareholding is given below:</t>
  </si>
  <si>
    <t>(a) Composition of Shareholding:</t>
  </si>
  <si>
    <t>Range of holdings</t>
  </si>
  <si>
    <t>(d) Market Price:</t>
  </si>
  <si>
    <t>(c) Option on Un-Issued Shares:</t>
  </si>
  <si>
    <t>Premium</t>
  </si>
  <si>
    <t>Collection from Sales &amp; Others</t>
  </si>
  <si>
    <t>Payment for Cost &amp; Expenses</t>
  </si>
  <si>
    <t>AUTHORIZED CAPITAL</t>
  </si>
  <si>
    <t>No. of Shares</t>
  </si>
  <si>
    <t xml:space="preserve"> %</t>
  </si>
  <si>
    <t>The distribution schedule showing the number of Shareholders and their shareholding in percentage has been disclosed below as a requirement of the “Listing Regulation” of Dhaka and Chittagong Stock Exchange.</t>
  </si>
  <si>
    <t>In number of Shares</t>
  </si>
  <si>
    <t>Holding %</t>
  </si>
  <si>
    <t>02.</t>
  </si>
  <si>
    <t>Non-Current Assets</t>
  </si>
  <si>
    <t>Current Assets</t>
  </si>
  <si>
    <t>Current Liabilities</t>
  </si>
  <si>
    <t>Tk.</t>
  </si>
  <si>
    <t>02</t>
  </si>
  <si>
    <t>03</t>
  </si>
  <si>
    <t>04</t>
  </si>
  <si>
    <t>05</t>
  </si>
  <si>
    <t>07</t>
  </si>
  <si>
    <t>08</t>
  </si>
  <si>
    <t>09</t>
  </si>
  <si>
    <t>Basic Earning per Share (EPS)</t>
  </si>
  <si>
    <t>PARTICULARS</t>
  </si>
  <si>
    <t>Share Premium</t>
  </si>
  <si>
    <t>03.</t>
  </si>
  <si>
    <t>Shareholders’ Equity</t>
  </si>
  <si>
    <t>Acquisition of Fixed Assets</t>
  </si>
  <si>
    <t>Date: Dhaka</t>
  </si>
  <si>
    <t>Net Profit/(Loss) during the year</t>
  </si>
  <si>
    <t xml:space="preserve">Notes </t>
  </si>
  <si>
    <t>Particulars</t>
  </si>
  <si>
    <t>Turnover</t>
  </si>
  <si>
    <t>The accounting policies and other notes form an integral part of the financial statements.</t>
  </si>
  <si>
    <t>This is the Balance Sheet</t>
  </si>
  <si>
    <t>referred to in our report of even date.</t>
  </si>
  <si>
    <t>HAQUE SHAHALAM MANSUR &amp; CO.</t>
  </si>
  <si>
    <t>Chartered Accountants</t>
  </si>
  <si>
    <t>Taka</t>
  </si>
  <si>
    <t>Gross Profit</t>
  </si>
  <si>
    <t>This is the Profit &amp; Loss Account</t>
  </si>
  <si>
    <t>This is the Cash Flow Statement</t>
  </si>
  <si>
    <t>13.</t>
  </si>
  <si>
    <t>Operating Expenses</t>
  </si>
  <si>
    <t>Cost of Goods Sold</t>
  </si>
  <si>
    <t>PROFIT &amp; LOSS ACCOUNT</t>
  </si>
  <si>
    <t>Total</t>
  </si>
  <si>
    <t>CASH FLOW STATEMENT</t>
  </si>
  <si>
    <t>CASH FLOW FROM OPERATING ACTIVITIES:</t>
  </si>
  <si>
    <t>CASH FLOW FROM INVESTING ACTIVITIES:</t>
  </si>
  <si>
    <t>CASH FLOW FROM FINANCING ACTIVITIES:</t>
  </si>
  <si>
    <t>BALANCE SHEET</t>
  </si>
  <si>
    <t>Fixed Assets</t>
  </si>
  <si>
    <t>General Public</t>
  </si>
  <si>
    <t>STATEMENT OF CHANGES IN EQUITY</t>
  </si>
  <si>
    <t xml:space="preserve">Share </t>
  </si>
  <si>
    <t xml:space="preserve">Capital </t>
  </si>
  <si>
    <t>Net Cash Generated from Operating Activities</t>
  </si>
  <si>
    <t>Net Cash used in Investing Activities</t>
  </si>
  <si>
    <t>Net Cash Generated from Financing Activities</t>
  </si>
  <si>
    <t>This is the Statement of Changes in Equity</t>
  </si>
  <si>
    <t>Selling &amp; Distribution Expenses</t>
  </si>
  <si>
    <t>Share Capital</t>
  </si>
  <si>
    <t>Retained Earnings</t>
  </si>
  <si>
    <t>Retained</t>
  </si>
  <si>
    <t>Earnings</t>
  </si>
  <si>
    <t>Advances, Deposits &amp; Prepayments</t>
  </si>
  <si>
    <t>There is no option regarding the authorized capital not yet issued but can be used to increase the paid-up capital through the issuance of new shares against cash contribution and bonus.</t>
  </si>
  <si>
    <t>ISSUED, SUBSCRIBED &amp; PAID-UP CAPITAL</t>
  </si>
  <si>
    <t>AZIZ PIPES LIMITED</t>
  </si>
  <si>
    <t>Pre-Production Expenses</t>
  </si>
  <si>
    <t>Inventories</t>
  </si>
  <si>
    <t>Accounts Receivable-Trade</t>
  </si>
  <si>
    <t>Accounts Payable (Goods Supply)</t>
  </si>
  <si>
    <t xml:space="preserve">Provision for Income Tax  </t>
  </si>
  <si>
    <t>Unclaimed Dividend</t>
  </si>
  <si>
    <t>Cash Credit</t>
  </si>
  <si>
    <t>Creditors &amp; Accruals</t>
  </si>
  <si>
    <t>Revenue Reserves &amp; Surplus</t>
  </si>
  <si>
    <t>Staff Gratuity</t>
  </si>
  <si>
    <t>Loan Fund</t>
  </si>
  <si>
    <t>Deferred Revenue Expenditure</t>
  </si>
  <si>
    <t>Short Term Loan (Block A/c)</t>
  </si>
  <si>
    <t>Term Loan (Block A/c)</t>
  </si>
  <si>
    <t>Property &amp; Assets</t>
  </si>
  <si>
    <t>Capital &amp; Liabilities</t>
  </si>
  <si>
    <t>Total Assets</t>
  </si>
  <si>
    <t>Total Shareholders’ Equity &amp; Liabilities</t>
  </si>
  <si>
    <t>Administrative &amp; General Expenses</t>
  </si>
  <si>
    <t>Revenue Reserves</t>
  </si>
  <si>
    <t>&amp; Surplus</t>
  </si>
  <si>
    <t>Revaluation Reserve</t>
  </si>
  <si>
    <t>COST</t>
  </si>
  <si>
    <t>DEPRECIATION</t>
  </si>
  <si>
    <t>Revaluation</t>
  </si>
  <si>
    <t>Dep. On</t>
  </si>
  <si>
    <t>As on</t>
  </si>
  <si>
    <t xml:space="preserve">As on </t>
  </si>
  <si>
    <t>Adjustment</t>
  </si>
  <si>
    <t>Surplus</t>
  </si>
  <si>
    <t>Charged</t>
  </si>
  <si>
    <t>UNIT-1</t>
  </si>
  <si>
    <t>Land &amp; Land Development</t>
  </si>
  <si>
    <t>Building &amp; Other Construction</t>
  </si>
  <si>
    <t>Roads &amp; Sewerage</t>
  </si>
  <si>
    <t>Electrical Installation</t>
  </si>
  <si>
    <t>Plant &amp; Machineries</t>
  </si>
  <si>
    <t>Furniture &amp; Fixtures</t>
  </si>
  <si>
    <t>Fittings</t>
  </si>
  <si>
    <t>Office Equipments</t>
  </si>
  <si>
    <t>Loose Tools</t>
  </si>
  <si>
    <t>Motor Vehicles</t>
  </si>
  <si>
    <t>Factory  Equipments</t>
  </si>
  <si>
    <t>Pump House</t>
  </si>
  <si>
    <t>Crockeries &amp; Cutleries</t>
  </si>
  <si>
    <t>SUB-TOTAL</t>
  </si>
  <si>
    <t>UNIT-2</t>
  </si>
  <si>
    <t>UNIT-3</t>
  </si>
  <si>
    <t>UNIT-4</t>
  </si>
  <si>
    <t>UNIT-5</t>
  </si>
  <si>
    <t>Gas Line Installation</t>
  </si>
  <si>
    <t>UNIT-6</t>
  </si>
  <si>
    <t>Weight Bridge Equipments</t>
  </si>
  <si>
    <t>Factory Equipments</t>
  </si>
  <si>
    <t>Sundry Assets</t>
  </si>
  <si>
    <t>Addition</t>
  </si>
  <si>
    <t>during the year</t>
  </si>
  <si>
    <t>Assets</t>
  </si>
  <si>
    <t>Written down</t>
  </si>
  <si>
    <t xml:space="preserve">value as on </t>
  </si>
  <si>
    <t>TOTAL</t>
  </si>
  <si>
    <t>UNIT WISE PROFIT &amp; LOSS ACCOUNT</t>
  </si>
  <si>
    <t>The break-up of the amount is shown below :</t>
  </si>
  <si>
    <t>Considered good</t>
  </si>
  <si>
    <t>The break-up of the amount is shown below</t>
  </si>
  <si>
    <t>Factory (Cash &amp; Bank)</t>
  </si>
  <si>
    <t>Agrani Bank-Principal Br.</t>
  </si>
  <si>
    <t>04.</t>
  </si>
  <si>
    <t>TOTAL TAKA</t>
  </si>
  <si>
    <t>Debt due below 6 Months</t>
  </si>
  <si>
    <t>Debt due over 6 Months</t>
  </si>
  <si>
    <t>The break-up of the amount is shown below:</t>
  </si>
  <si>
    <t>05.</t>
  </si>
  <si>
    <t>06.</t>
  </si>
  <si>
    <t>ADVANCES:</t>
  </si>
  <si>
    <t>General Advance</t>
  </si>
  <si>
    <t>Staff Advance</t>
  </si>
  <si>
    <t>Advance Income Tax</t>
  </si>
  <si>
    <t>DEPOSITS:</t>
  </si>
  <si>
    <t>Security Deposits</t>
  </si>
  <si>
    <t>Earnest Money</t>
  </si>
  <si>
    <t>07.</t>
  </si>
  <si>
    <t>08.</t>
  </si>
  <si>
    <t xml:space="preserve">CASH: </t>
  </si>
  <si>
    <t>Head Office</t>
  </si>
  <si>
    <t>BANK:</t>
  </si>
  <si>
    <t>SHARE CAPITAL: TK. 48,500,000</t>
  </si>
  <si>
    <t>5,000,000 Ordinary Shares of Tk. 100/- each</t>
  </si>
  <si>
    <t>485,000 Ordinary Shares of Tk. 100/- each paid-up in full</t>
  </si>
  <si>
    <t>Total Taka</t>
  </si>
  <si>
    <t>Directors/Sponsors</t>
  </si>
  <si>
    <t>Financial Institutions</t>
  </si>
  <si>
    <t>ICB Investors Account</t>
  </si>
  <si>
    <t>Less than 500</t>
  </si>
  <si>
    <t>50,001 to 100,000</t>
  </si>
  <si>
    <t>Over 100,000</t>
  </si>
  <si>
    <t>500 to 5,000</t>
  </si>
  <si>
    <t>5,001 to 10,000</t>
  </si>
  <si>
    <t>10,001 to 20,000</t>
  </si>
  <si>
    <t>20,001 to 30,000</t>
  </si>
  <si>
    <t>30,001 to 40,000</t>
  </si>
  <si>
    <t>40,001 to 50,000</t>
  </si>
  <si>
    <t>General Reserve</t>
  </si>
  <si>
    <t>Dividend Equalization Fund</t>
  </si>
  <si>
    <t>09.</t>
  </si>
  <si>
    <t>SHARE PREMIUM: TK. 106,700,000</t>
  </si>
  <si>
    <t>Premium received amounting of Tk. 106,700,000 as against 194,000 ordinary share at the rate of Tk. 550/- each share in the year 1997.</t>
  </si>
  <si>
    <t>10.</t>
  </si>
  <si>
    <t>This has been provided as per provision of section 45 (2B) (C) of the income Tax Ordinance 1984.</t>
  </si>
  <si>
    <t>Less: Adjustment during the year</t>
  </si>
  <si>
    <t>TAX HOLIDAY RESERVE: TK. 23,016,918</t>
  </si>
  <si>
    <t>11.</t>
  </si>
  <si>
    <t>a) Aziz Pipes Ltd. will repay Tk. 13,20,00,000 (thirteen crore twenty lac) for final settlement of the liability by 10(ten) years.</t>
  </si>
  <si>
    <t>c) Freezing of further charging of interest till full adjustment of the liability which also to be treated as waived subject full adjustment of Tk. 13,20,00,000/-</t>
  </si>
  <si>
    <t>12.</t>
  </si>
  <si>
    <t xml:space="preserve">Cash credits are availed from the followings Banks and are secured against hypothecation of Fixed &amp; Floating assets i.e on Raw materials. </t>
  </si>
  <si>
    <t>Work-in-process stores &amp; spares and also personal guarantee of all Directors of the Company.</t>
  </si>
  <si>
    <t>Uttara Bank Ltd.</t>
  </si>
  <si>
    <t>National Bank Ltd.</t>
  </si>
  <si>
    <t>Salary &amp; Allowances</t>
  </si>
  <si>
    <t>Telephone Charges</t>
  </si>
  <si>
    <t>Water Supply &amp; Sewerage</t>
  </si>
  <si>
    <t>Provident Fund</t>
  </si>
  <si>
    <t>Wages &amp; Allowances</t>
  </si>
  <si>
    <t>Interest on Loan &amp; Advance</t>
  </si>
  <si>
    <t>Lease Rental Payable</t>
  </si>
  <si>
    <t>14.</t>
  </si>
  <si>
    <t>Name of Items</t>
  </si>
  <si>
    <t>Qty-M.Ton</t>
  </si>
  <si>
    <t>Amount</t>
  </si>
  <si>
    <t>PVC Rigid Pipes</t>
  </si>
  <si>
    <t>Non Pressure Pipes</t>
  </si>
  <si>
    <t>Thread Pipes</t>
  </si>
  <si>
    <t>Plastic Wood</t>
  </si>
  <si>
    <t>PVC Profile</t>
  </si>
  <si>
    <t>This is made up as under:</t>
  </si>
  <si>
    <t>This is made up  as under:</t>
  </si>
  <si>
    <t>Electricity &amp; Power (Absorbed)</t>
  </si>
  <si>
    <t>Opening Work-In-Process</t>
  </si>
  <si>
    <t>Closing Work-In-Process</t>
  </si>
  <si>
    <t>Opening Stock of Raw Materials</t>
  </si>
  <si>
    <t>Closing Stock of  Raw Materials</t>
  </si>
  <si>
    <t>Fuel &amp; Lubricants</t>
  </si>
  <si>
    <t>Repairs &amp; Maintenance</t>
  </si>
  <si>
    <t>Factory Maintenance</t>
  </si>
  <si>
    <t xml:space="preserve">Salary &amp; Allowances </t>
  </si>
  <si>
    <t>Travelling &amp; Conveyance</t>
  </si>
  <si>
    <t>Rent &amp; Rates</t>
  </si>
  <si>
    <t>Audit Fees</t>
  </si>
  <si>
    <t>Professional Fees</t>
  </si>
  <si>
    <t>Uniform Expenses</t>
  </si>
  <si>
    <t>Postage &amp; Telegram</t>
  </si>
  <si>
    <t>Gardening Expenses</t>
  </si>
  <si>
    <t>Medical Expenses</t>
  </si>
  <si>
    <t>Guest House Expenses</t>
  </si>
  <si>
    <t>A.G.M. Expenses</t>
  </si>
  <si>
    <t>Advertisement &amp; Publicity</t>
  </si>
  <si>
    <t xml:space="preserve">Miscellaneous </t>
  </si>
  <si>
    <t>Carrying Charges</t>
  </si>
  <si>
    <t>Research &amp; Training</t>
  </si>
  <si>
    <t>Internet Bill Expenses</t>
  </si>
  <si>
    <t>Depreciation</t>
  </si>
  <si>
    <t>Bank Charges</t>
  </si>
  <si>
    <t>15.</t>
  </si>
  <si>
    <t>Fittings Making Cost</t>
  </si>
  <si>
    <t>Cost of Goods Manufactured</t>
  </si>
  <si>
    <t>Cost of Materials Consumed</t>
  </si>
  <si>
    <t>16.</t>
  </si>
  <si>
    <t>This is made up as follows:</t>
  </si>
  <si>
    <t>Materials Purchase</t>
  </si>
  <si>
    <t>Wages &amp; Salaries</t>
  </si>
  <si>
    <t>Lease Rental Charges</t>
  </si>
  <si>
    <t>17.</t>
  </si>
  <si>
    <t>18.</t>
  </si>
  <si>
    <t>Financial Expenses</t>
  </si>
  <si>
    <t>Net Cash Inflow/(Outflow)</t>
  </si>
  <si>
    <t>Cash &amp; Bank Balances</t>
  </si>
  <si>
    <t>Inter-Unit Current Account</t>
  </si>
  <si>
    <t>Workers' Profit Participation/Welfare Fund</t>
  </si>
  <si>
    <t>Payment of Dividend</t>
  </si>
  <si>
    <t>Payment of Gratuity</t>
  </si>
  <si>
    <t>Payment of WPPF</t>
  </si>
  <si>
    <t>Advance VAT Charges</t>
  </si>
  <si>
    <t>Al-Arafah Islami Bank Ltd.</t>
  </si>
  <si>
    <t>Southeast Bank Ltd.</t>
  </si>
  <si>
    <t>Standard Bank Ltd.</t>
  </si>
  <si>
    <t>Islami Bank Bangladesh Ltd.</t>
  </si>
  <si>
    <t>Exim Bank Ltd.</t>
  </si>
  <si>
    <t>Janata Bank</t>
  </si>
  <si>
    <t>Mutual Trust Bank Ltd.</t>
  </si>
  <si>
    <t>Jamuna Bank Ltd.</t>
  </si>
  <si>
    <t>Standard Chartered Bank</t>
  </si>
  <si>
    <t>This amount represents conversion of short term loan (cash credit hypothecation/pledge) into segregated and blocked term loan A/C by Uttara Bank Ltd., Corporate Branch. As per understanding given by the Bank this segregated amount will not attract any interest and as such has been treated accordingly by the Company.</t>
  </si>
  <si>
    <t>Dutch Bangla Bank Ltd</t>
  </si>
  <si>
    <t>In view of the above, interest has not been shown in the Company’s accounts for the said period.</t>
  </si>
  <si>
    <t>Electricity Charges (Head Office)</t>
  </si>
  <si>
    <t>Electricity Charges (Factory)</t>
  </si>
  <si>
    <t>Opening Stock of Finished Goods</t>
  </si>
  <si>
    <t>Cost of Goods available for Sales</t>
  </si>
  <si>
    <t>Closing Stock of Finished Goods</t>
  </si>
  <si>
    <t>Canteen Charges</t>
  </si>
  <si>
    <t xml:space="preserve">Insurance Premium </t>
  </si>
  <si>
    <t>Entertainment Expenses</t>
  </si>
  <si>
    <t>Electricity Charges</t>
  </si>
  <si>
    <t>Newspaper &amp; Periodicals</t>
  </si>
  <si>
    <t>06</t>
  </si>
  <si>
    <t>The balance represents against the parties for goods supplies of the Company.</t>
  </si>
  <si>
    <t>19.</t>
  </si>
  <si>
    <t>20.</t>
  </si>
  <si>
    <t>21.</t>
  </si>
  <si>
    <t>The computation of EPS is given below:</t>
  </si>
  <si>
    <t>Net Profit after tax</t>
  </si>
  <si>
    <t>Weighted average number of ordinary shares in issue</t>
  </si>
  <si>
    <t>Basic EPS</t>
  </si>
  <si>
    <t>Margin on Bank Guarantee</t>
  </si>
  <si>
    <t>Board Meeting Fees</t>
  </si>
  <si>
    <t>No. of Shareholders</t>
  </si>
  <si>
    <t>Item wise quantity and value of closing stock of Raw Materials are as follows:</t>
  </si>
  <si>
    <t>Items</t>
  </si>
  <si>
    <t>Quantity (Kg.)</t>
  </si>
  <si>
    <t>Value (Tk.)</t>
  </si>
  <si>
    <t>Resin K-66</t>
  </si>
  <si>
    <t>Titanium</t>
  </si>
  <si>
    <t>Calcium Carbonate</t>
  </si>
  <si>
    <t>Parafin Wax</t>
  </si>
  <si>
    <t>Naftomix GWN 1050</t>
  </si>
  <si>
    <t>U.V.Absorver "JF - 77 "</t>
  </si>
  <si>
    <t>Calcium Stearate POS G-1</t>
  </si>
  <si>
    <t>Barostab V 20MC - ST - 1</t>
  </si>
  <si>
    <t>Barostab PB-51 S  - ST - 2</t>
  </si>
  <si>
    <t>Hoechst Wax E Powder G-3</t>
  </si>
  <si>
    <t>AC 316A(Oxyd.pe wax) G-7</t>
  </si>
  <si>
    <t>Hoechst Wax PE-190 Powder G-8a</t>
  </si>
  <si>
    <t>Barolub PA -C (PE WAX)  G-8b</t>
  </si>
  <si>
    <t>Barolub L-OH (Cetyl Alcohol)  G-19</t>
  </si>
  <si>
    <t>Barolub LS-100  G-70s</t>
  </si>
  <si>
    <t>Indofil KM 323B/Cell builder - Mod.2c</t>
  </si>
  <si>
    <t>Plastistrength P-530/Akdenizpro-45</t>
  </si>
  <si>
    <t>KANE ACE PA-60 Mod.3b</t>
  </si>
  <si>
    <t>Pigment - Yellow</t>
  </si>
  <si>
    <t>Pigment - Green</t>
  </si>
  <si>
    <t>Pigment - Blue</t>
  </si>
  <si>
    <t>Pigment - Brown</t>
  </si>
  <si>
    <t>Pigment - Peach</t>
  </si>
  <si>
    <t>Pigment - Grey</t>
  </si>
  <si>
    <t>Pigment - Red</t>
  </si>
  <si>
    <t>DOP</t>
  </si>
  <si>
    <t>Pigment - Black</t>
  </si>
  <si>
    <t>Luvopor  865/50  DB Tr - 1</t>
  </si>
  <si>
    <t>Other Materials</t>
  </si>
  <si>
    <t>Quantity (Ton)</t>
  </si>
  <si>
    <t>Corrugated Pipes</t>
  </si>
  <si>
    <t>LDFF Plastic Wood</t>
  </si>
  <si>
    <t>Item wise quantity and value of closing stock of Work-in-progress are as follows:</t>
  </si>
  <si>
    <t>Item wise quantity and value of closing stock of Finished Goods are as follows:</t>
  </si>
  <si>
    <t>Total Capacity:</t>
  </si>
  <si>
    <t>Actual Production:</t>
  </si>
  <si>
    <t>Director</t>
  </si>
  <si>
    <t>None</t>
  </si>
  <si>
    <t>Associated Undertaking</t>
  </si>
  <si>
    <t>Officers</t>
  </si>
  <si>
    <t>POST BALANCE SHEET EVENTS:</t>
  </si>
  <si>
    <t>No material events occurring after Balance Sheet date came to our notice which could be considered after the valuation made in the financial statements.</t>
  </si>
  <si>
    <t>All share have been fully allotted and paid-up.</t>
  </si>
  <si>
    <t>There was no preference shares issued by the Company.</t>
  </si>
  <si>
    <t>The Company has no aggregated amount of contract for the capital expenditure to be executed and not provided for the year.</t>
  </si>
  <si>
    <t xml:space="preserve">Production capacity and actual production </t>
  </si>
  <si>
    <t>The general advance is the amount disbursed/advanced against expenses for goods &amp; service and also the amount considered good by the management and no collateral security is held against such advances.</t>
  </si>
  <si>
    <t>The Company did not pay Brokerage and discount on sales other than the usual trade discount. Further, there is no commission on sale paid by the Company.</t>
  </si>
  <si>
    <t>Auditors are paid for only statutory audit fees approved by the shareholders in the last A.G.M.</t>
  </si>
  <si>
    <t>No money was expended by the Company for compensating any member of the Board of Directors for special service rendered.</t>
  </si>
  <si>
    <t>There was no Bank Guarantee issued by the company on be half of their Directors of the Company itself except bank loan.</t>
  </si>
  <si>
    <t>The company did not pay any Royalty, Technical Expert &amp; Professional Advisory Fee, Interest etc in foreign currency during the year under review.</t>
  </si>
  <si>
    <t>Aviram Bhowmik</t>
  </si>
  <si>
    <t>Company Secretary</t>
  </si>
  <si>
    <t>Dina Ahsan</t>
  </si>
  <si>
    <t>Managing Director</t>
  </si>
  <si>
    <t>Md. Nurul Hoque</t>
  </si>
  <si>
    <t>Lease Rental Paid</t>
  </si>
  <si>
    <t>Aggregate amount due by Directors and other Officers of the Company or associated undertaking:</t>
  </si>
  <si>
    <t>Additional Disclosure as per SEC Rules, 1987 [Rule-12(2)1] &amp; Companies Act 1994, part 2 section XI:</t>
  </si>
  <si>
    <t>11,820 M. Ton</t>
  </si>
  <si>
    <t>Notes</t>
  </si>
  <si>
    <t>Opening Stock of Raw Material</t>
  </si>
  <si>
    <t>Add. Purchase of Raw Materials</t>
  </si>
  <si>
    <t>Less. Closing stock of Raw Materials</t>
  </si>
  <si>
    <t>Consumption of Raw Materials</t>
  </si>
  <si>
    <t>Raw Materials Consumption are given below:</t>
  </si>
  <si>
    <t>Quantity (kg)</t>
  </si>
  <si>
    <t>Amount (Tk.)</t>
  </si>
  <si>
    <t>Opening Cash &amp; Bank Balances net of Cash Credit</t>
  </si>
  <si>
    <t>Closing Cash &amp; Bank Balances net of Cash Credit</t>
  </si>
  <si>
    <t>Rate</t>
  </si>
  <si>
    <t>Stabilizer SMS-318</t>
  </si>
  <si>
    <t>Static Acid</t>
  </si>
  <si>
    <t>Raw Materials (Note-5.01)</t>
  </si>
  <si>
    <t>Finished Goods (Note-5.02)</t>
  </si>
  <si>
    <t>Work-in-Process (Note-5.03)</t>
  </si>
  <si>
    <t>5.01</t>
  </si>
  <si>
    <t>5.02</t>
  </si>
  <si>
    <t>5.03</t>
  </si>
  <si>
    <t>11.01</t>
  </si>
  <si>
    <t>11.02</t>
  </si>
  <si>
    <t>Revaluation Reserve (Note-11.01)</t>
  </si>
  <si>
    <t>Tax Holiday Reserve (Note-11.02)</t>
  </si>
  <si>
    <t>At the end of the year physical verification of Inventories was carried out jointly by the Company Official and Auditors.</t>
  </si>
  <si>
    <t>Rigid, NP &amp; Thread Pipes</t>
  </si>
  <si>
    <t>Special Audit Fees</t>
  </si>
  <si>
    <t>Stationery Expenses</t>
  </si>
  <si>
    <t>Renewal Listing &amp; Other Expenses</t>
  </si>
  <si>
    <t>CDBL Expenses</t>
  </si>
  <si>
    <t>As per last account</t>
  </si>
  <si>
    <t>Less: Written off</t>
  </si>
  <si>
    <t>Since filling of the cases against the Company, the Banks neither charged any interest nor sent any demand from note/statement of interest for the period from 01-01-08 to 31-12-09 to the Company.</t>
  </si>
  <si>
    <t>Less: Adjustment</t>
  </si>
  <si>
    <t>Written-off Preproduction Expenses</t>
  </si>
  <si>
    <t>Written-off Deferred Revenue Expenditure</t>
  </si>
  <si>
    <t>Balance as on 01-01-2009</t>
  </si>
  <si>
    <t>Balance as on 31-12-2009</t>
  </si>
  <si>
    <t>Net Profit/(Loss) before WPPF</t>
  </si>
  <si>
    <t>Contribution to WPPF</t>
  </si>
  <si>
    <t>Net Profit/(Loss) before Income Tax</t>
  </si>
  <si>
    <t>Provision for Income Tax</t>
  </si>
  <si>
    <t>Net Profit/(Loss) after Income Tax</t>
  </si>
  <si>
    <t>Workers' Profit Participation</t>
  </si>
  <si>
    <t>SHORT TERM LOAN: TK. 57,200,000</t>
  </si>
  <si>
    <t>Bank Balances certificate from the respective banks have been obtained as confirmation of the closing  have been made where necessary. Reconciliation have been made where necessary.</t>
  </si>
  <si>
    <r>
      <t>This amount represents conversion of overdraft loan into Block Term Loan A/C by Southeast Bank Ltd. principal Branch. As per re-scheduling given by Bank this Term Loan amount will not attract any interest. As per re-scheduling arrangement vide their letter no. HO/CAD/822/2007/ dated: 30</t>
    </r>
    <r>
      <rPr>
        <vertAlign val="superscript"/>
        <sz val="10"/>
        <rFont val="Arial"/>
        <family val="2"/>
      </rPr>
      <t>th</t>
    </r>
    <r>
      <rPr>
        <sz val="10"/>
        <rFont val="Arial"/>
        <family val="2"/>
      </rPr>
      <t xml:space="preserve"> December 2007. The terms and condition is given below:</t>
    </r>
  </si>
  <si>
    <t>This represents revaluation surplus arose from revaluation of certain fixed assets by professional values in the year 1996 on the basis of Market value of the year.</t>
  </si>
  <si>
    <t>Transport Maintenances</t>
  </si>
  <si>
    <t>Office Maintenances</t>
  </si>
  <si>
    <t>Donation (Mosque Maintenances)</t>
  </si>
  <si>
    <t>b) Tk. 1.00 crore will be paid as down payment in two installment (80 lac &amp; 20 lac) with 31/01/2008.</t>
  </si>
  <si>
    <t>d) Rest of Tk.12,20,000 will pay in 120 installment within 10 years.</t>
  </si>
  <si>
    <t xml:space="preserve">e) During the year under Audit amount of Tk. 85.00 lac paid to Southeast Bank Ltd. which included Tk. 20.00 lac as Down payment and Tk. 65.00 lac as yearly installment. </t>
  </si>
  <si>
    <t>Chairman</t>
  </si>
  <si>
    <t>Md. Salimullah</t>
  </si>
  <si>
    <t>Net Operating Cash Flow per Share</t>
  </si>
  <si>
    <t>Note</t>
  </si>
  <si>
    <t>Net Cash from Operating Activities</t>
  </si>
  <si>
    <t>22.</t>
  </si>
  <si>
    <t>The computation is given below:</t>
  </si>
  <si>
    <t xml:space="preserve">   3,850 M. Ton (32.57%) </t>
  </si>
  <si>
    <t>AS ON 31ST DECEMBER, 2010</t>
  </si>
  <si>
    <t>FOR THE YEAR ENDED 31ST DECEMBER, 2010</t>
  </si>
  <si>
    <t>Balance as on 01-01-2010</t>
  </si>
  <si>
    <t>Balance as on 31-12-2010</t>
  </si>
  <si>
    <t>01-01-2010</t>
  </si>
  <si>
    <t>31-12-2010</t>
  </si>
  <si>
    <t>There was no claim against the Company not acknowledged as debts as on 31-12-2010.</t>
  </si>
  <si>
    <t>There was no contingent liabilities as on close of the business as on 31-12-2010.</t>
  </si>
  <si>
    <t>There are no Non-resident shareholders as on 31st December, 2010.</t>
  </si>
  <si>
    <t>The shares of the Company are listed with both the Dhaka and Chittagong Stock Exchange and quoted at Tk. 594.00 (in 2009 Tk. 495.00) per share and  Tk. 620.00 (in 2009 Tk. 480.00) per share in the Dhaka and Chittagong Stock Exchange respectively on 31st December, 2010.</t>
  </si>
  <si>
    <t>Machinery-in-Transit</t>
  </si>
  <si>
    <t>Add: Profit/(Loss) during the year</t>
  </si>
  <si>
    <t>Add: Addition during the year</t>
  </si>
  <si>
    <t>Adjustment during the year</t>
  </si>
  <si>
    <t>Provision during the year</t>
  </si>
  <si>
    <t>FIXED ASSETS: TK. 149,416,711</t>
  </si>
  <si>
    <t>DEFERRED REVENUE EXPENDITURE: TK. 1,972,547</t>
  </si>
  <si>
    <t>PRE-PRODUCTION EXPENSES: TK. 21,360,031</t>
  </si>
  <si>
    <t>INVENTORIES: TK. 131,731,339</t>
  </si>
  <si>
    <t>RAW MATERIALS: TK. 63,067,495</t>
  </si>
  <si>
    <t>WORK-IN-PROCESS: TK. 1,619,615</t>
  </si>
  <si>
    <t>FINISHED GOODS: TK. 67,044,229</t>
  </si>
  <si>
    <t>ACCOUNTS RECEIVABLE-TRADE: TK. 119,115,984</t>
  </si>
  <si>
    <t>ADVANCES, DEPOSITS &amp; PREPAYMENTS: TK. 24,398,486</t>
  </si>
  <si>
    <t>CASH &amp; BANK BALANCES: TK. 5,313,995</t>
  </si>
  <si>
    <t>Cost of Goods Manufactured (Note-21.01)</t>
  </si>
  <si>
    <t>21.01</t>
  </si>
  <si>
    <t>Cost of Materials Consumed (Note-21.02)</t>
  </si>
  <si>
    <t>Factory Overhead (Note-21.03)</t>
  </si>
  <si>
    <t>21.02</t>
  </si>
  <si>
    <t>21.03</t>
  </si>
  <si>
    <t>23.</t>
  </si>
  <si>
    <t>24.</t>
  </si>
  <si>
    <t>25.</t>
  </si>
  <si>
    <t>REVENUE RESERVE &amp; SURPLUS: TK. 91,291,205</t>
  </si>
  <si>
    <t>REVALUATION RESERVE: TK. 67,419,287</t>
  </si>
  <si>
    <t>RETAINED EARNINGS: TK. (432,462,334)</t>
  </si>
  <si>
    <t>TERM LOAN: TK. 101,028,150</t>
  </si>
  <si>
    <t>CASH CREDIT: TK. 359,535,025</t>
  </si>
  <si>
    <t>ACCOUNTS PAYABLE (GOODS SUPPLY): TK. 65,076,374</t>
  </si>
  <si>
    <t>CREDITORS &amp; ACCRUALS: TK. 50,365,512</t>
  </si>
  <si>
    <t>PROVISION FOR INCOME TAX: TK. 4,264,769</t>
  </si>
  <si>
    <t>TURNOVER: TK. 419,612,074</t>
  </si>
  <si>
    <t>COST OF GOODS SOLD: TK. 373,038,656</t>
  </si>
  <si>
    <t>COST OF GOODS MANUFACTURED: TK. 368,196,074</t>
  </si>
  <si>
    <t>COST OF MATERIALS CONSUMED: TK. 328,099,710</t>
  </si>
  <si>
    <t>FACTORY OVERHEAD: TK. 26,096,469</t>
  </si>
  <si>
    <t>ADMINISTRATIVE &amp; GENERAL EXPENSES: TK. 39,206,614</t>
  </si>
  <si>
    <t>FINANCIAL EXPENSES: TK. 147,947</t>
  </si>
  <si>
    <t>17th April, 2011</t>
  </si>
  <si>
    <t>Payment of Block Account</t>
  </si>
  <si>
    <t>Income Tax</t>
  </si>
  <si>
    <t>NET OPERATING CASH FLOW PER SHARE: TK. 55.27</t>
  </si>
  <si>
    <t>This above expense were incurred before commencement of production of the related units, plastic wood (unit-5) and PVC profile (unit-6) in the year 1998 to 2001. Amortization of the above expenses has not been made upto 2008 due to continuous loss of the Company in the subsequent years. But from the year 2009, management of the Company amortized of the pre-production expenses.</t>
  </si>
  <si>
    <t>This represents interior decoration expenses of Head Office incurred in 1995 to 1998, when the Head Office was shifted from Purana Paltan to Aziz Bhaban. This expenses with a view to writing them off over the years but no amortization has been made upto 2008 due to incurring loss during subsequent years. From the year 2009, management of the Company amortized the deferred revenue expenditure.</t>
  </si>
  <si>
    <t>A cash balance certificate for Tk. 2,199,469 as on 31st December, 2010 has been obtained from the management.</t>
  </si>
  <si>
    <t xml:space="preserve">All the above Banks have filled cases against the Company for realization of their outstanding loans which is still against the above banks for correction of accounts as well as compensation for the lapses of the Banks in providing funds timely unsettled. The Company also filed cases against the above banks for correction of accounts as well as compensation for lapses of the Banks in providing funds timely. </t>
  </si>
  <si>
    <t>WORKERS' PROFIT PARTICIPATION/WELFARE FUND: TK. 644,956</t>
  </si>
  <si>
    <t>Staff Gratuity Expenses</t>
  </si>
  <si>
    <t>BASIC EARNING PER SHARE (EPS): TK. 7.19</t>
  </si>
  <si>
    <t xml:space="preserve">   4,651 M. Ton (39.35%) </t>
  </si>
  <si>
    <t>During the year under audit there were five Directors on the Board and on the pay roll there were 63 Officers, 121 Staff and 218 Skilled Workers as on closing date of the period.</t>
  </si>
  <si>
    <t>Net Asset Value (NAV) per Share</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</si>
</sst>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t&quot;$&quot;#,##0_);\(\t&quot;$&quot;#,##0\)"/>
    <numFmt numFmtId="173" formatCode="\t&quot;$&quot;#,##0_);[Red]\(\t&quot;$&quot;#,##0\)"/>
    <numFmt numFmtId="174" formatCode="\t&quot;$&quot;#,##0.00_);\(\t&quot;$&quot;#,##0.00\)"/>
    <numFmt numFmtId="175" formatCode="\t&quot;$&quot;#,##0.00_);[Red]\(\t&quot;$&quot;#,##0.00\)"/>
    <numFmt numFmtId="176" formatCode="0.000"/>
    <numFmt numFmtId="177" formatCode="0.0"/>
    <numFmt numFmtId="178" formatCode="0.0000"/>
    <numFmt numFmtId="179" formatCode="0.00000"/>
    <numFmt numFmtId="180" formatCode="0.000000"/>
    <numFmt numFmtId="181" formatCode="_(* #,##0.0_);_(* \(#,##0.0\);_(* &quot;-&quot;??_);_(@_)"/>
    <numFmt numFmtId="182" formatCode="_(* #,##0_);_(* \(#,##0\);_(* &quot;-&quot;??_);_(@_)"/>
    <numFmt numFmtId="183" formatCode="_(* #,##0.000_);_(* \(#,##0.000\);_(* &quot;-&quot;??_);_(@_)"/>
    <numFmt numFmtId="184" formatCode="0.0%"/>
    <numFmt numFmtId="185" formatCode="_(* #,##0.0_);_(* \(#,##0.0\);_(* &quot;-&quot;?_);_(@_)"/>
    <numFmt numFmtId="186" formatCode="_(* #,##0.0000_);_(* \(#,##0.0000\);_(* &quot;-&quot;??_);_(@_)"/>
    <numFmt numFmtId="187" formatCode="_(* #,##0.00000_);_(* \(#,##0.00000\);_(* &quot;-&quot;??_);_(@_)"/>
    <numFmt numFmtId="188" formatCode="_(* #,##0_);_(* \(#,##0\);_(* &quot;-&quot;?_);_(@_)"/>
    <numFmt numFmtId="189" formatCode="_(* #,##0.000000_);_(* \(#,##0.000000\);_(* &quot;-&quot;??_);_(@_)"/>
    <numFmt numFmtId="190" formatCode="_(* #,##0.0000000_);_(* \(#,##0.0000000\);_(* &quot;-&quot;??_);_(@_)"/>
    <numFmt numFmtId="191" formatCode="_(* #,##0.00000000_);_(* \(#,##0.00000000\);_(* &quot;-&quot;??_);_(@_)"/>
    <numFmt numFmtId="192" formatCode="_(* #,##0.000000000_);_(* \(#,##0.000000000\);_(* &quot;-&quot;??_);_(@_)"/>
    <numFmt numFmtId="193" formatCode="_(* #,##0.0000000000_);_(* \(#,##0.0000000000\);_(* &quot;-&quot;??_);_(@_)"/>
    <numFmt numFmtId="194" formatCode="_(* #,##0.00000000000_);_(* \(#,##0.00000000000\);_(* &quot;-&quot;??_);_(@_)"/>
    <numFmt numFmtId="195" formatCode="_-* #,##0_-;\-* #,##0_-;_-* &quot;-&quot;??_-;_-@_-"/>
    <numFmt numFmtId="196" formatCode="0.00_ ;\-0.00\ "/>
    <numFmt numFmtId="197" formatCode="&quot;Yes&quot;;&quot;Yes&quot;;&quot;No&quot;"/>
    <numFmt numFmtId="198" formatCode="&quot;True&quot;;&quot;True&quot;;&quot;False&quot;"/>
    <numFmt numFmtId="199" formatCode="&quot;On&quot;;&quot;On&quot;;&quot;Off&quot;"/>
    <numFmt numFmtId="200" formatCode="[$€-2]\ #,##0.00_);[Red]\([$€-2]\ #,##0.00\)"/>
  </numFmts>
  <fonts count="30">
    <font>
      <sz val="10"/>
      <name val="Arial"/>
      <family val="0"/>
    </font>
    <font>
      <b/>
      <sz val="10"/>
      <name val="Arial"/>
      <family val="2"/>
    </font>
    <font>
      <b/>
      <u val="double"/>
      <sz val="10"/>
      <name val="Arial"/>
      <family val="2"/>
    </font>
    <font>
      <b/>
      <u val="double"/>
      <sz val="9"/>
      <name val="Arial"/>
      <family val="2"/>
    </font>
    <font>
      <b/>
      <sz val="8"/>
      <name val="Arial"/>
      <family val="2"/>
    </font>
    <font>
      <sz val="9"/>
      <name val="Arial"/>
      <family val="2"/>
    </font>
    <font>
      <u val="single"/>
      <sz val="10"/>
      <name val="Arial"/>
      <family val="2"/>
    </font>
    <font>
      <b/>
      <sz val="12"/>
      <name val="Arial"/>
      <family val="2"/>
    </font>
    <font>
      <vertAlign val="superscript"/>
      <sz val="10"/>
      <name val="Arial"/>
      <family val="2"/>
    </font>
    <font>
      <b/>
      <u val="double"/>
      <sz val="8"/>
      <name val="Arial"/>
      <family val="2"/>
    </font>
    <font>
      <b/>
      <u val="single"/>
      <sz val="10"/>
      <name val="Arial"/>
      <family val="2"/>
    </font>
    <font>
      <b/>
      <sz val="9"/>
      <name val="Arial"/>
      <family val="2"/>
    </font>
    <font>
      <sz val="8"/>
      <name val="Arial"/>
      <family val="0"/>
    </font>
    <font>
      <sz val="11"/>
      <color indexed="8"/>
      <name val="Tahoma"/>
      <family val="2"/>
    </font>
    <font>
      <sz val="11"/>
      <color indexed="9"/>
      <name val="Tahoma"/>
      <family val="2"/>
    </font>
    <font>
      <sz val="11"/>
      <color indexed="20"/>
      <name val="Tahoma"/>
      <family val="2"/>
    </font>
    <font>
      <b/>
      <sz val="11"/>
      <color indexed="52"/>
      <name val="Tahoma"/>
      <family val="2"/>
    </font>
    <font>
      <b/>
      <sz val="11"/>
      <color indexed="9"/>
      <name val="Tahoma"/>
      <family val="2"/>
    </font>
    <font>
      <i/>
      <sz val="11"/>
      <color indexed="23"/>
      <name val="Tahoma"/>
      <family val="2"/>
    </font>
    <font>
      <sz val="11"/>
      <color indexed="17"/>
      <name val="Tahoma"/>
      <family val="2"/>
    </font>
    <font>
      <b/>
      <sz val="15"/>
      <color indexed="56"/>
      <name val="Tahoma"/>
      <family val="2"/>
    </font>
    <font>
      <b/>
      <sz val="13"/>
      <color indexed="56"/>
      <name val="Tahoma"/>
      <family val="2"/>
    </font>
    <font>
      <b/>
      <sz val="11"/>
      <color indexed="56"/>
      <name val="Tahoma"/>
      <family val="2"/>
    </font>
    <font>
      <sz val="11"/>
      <color indexed="62"/>
      <name val="Tahoma"/>
      <family val="2"/>
    </font>
    <font>
      <sz val="11"/>
      <color indexed="52"/>
      <name val="Tahoma"/>
      <family val="2"/>
    </font>
    <font>
      <sz val="11"/>
      <color indexed="60"/>
      <name val="Tahoma"/>
      <family val="2"/>
    </font>
    <font>
      <b/>
      <sz val="11"/>
      <color indexed="63"/>
      <name val="Tahoma"/>
      <family val="2"/>
    </font>
    <font>
      <b/>
      <sz val="18"/>
      <color indexed="56"/>
      <name val="Tahoma"/>
      <family val="2"/>
    </font>
    <font>
      <b/>
      <sz val="11"/>
      <color indexed="8"/>
      <name val="Tahoma"/>
      <family val="2"/>
    </font>
    <font>
      <sz val="11"/>
      <color indexed="10"/>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color indexed="63"/>
      </left>
      <right>
        <color indexed="63"/>
      </right>
      <top style="thin"/>
      <bottom style="double"/>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style="thin"/>
      <top>
        <color indexed="63"/>
      </top>
      <bottom style="double"/>
    </border>
    <border>
      <left style="thin"/>
      <right>
        <color indexed="63"/>
      </right>
      <top>
        <color indexed="63"/>
      </top>
      <bottom style="double"/>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double"/>
    </border>
    <border>
      <left>
        <color indexed="63"/>
      </left>
      <right>
        <color indexed="63"/>
      </right>
      <top>
        <color indexed="63"/>
      </top>
      <bottom style="double"/>
    </border>
    <border>
      <left style="thin"/>
      <right>
        <color indexed="63"/>
      </right>
      <top>
        <color indexed="63"/>
      </top>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168">
    <xf numFmtId="0" fontId="0" fillId="0" borderId="0" xfId="0" applyAlignment="1">
      <alignment/>
    </xf>
    <xf numFmtId="0" fontId="1" fillId="0" borderId="0" xfId="0" applyFont="1" applyAlignment="1">
      <alignment/>
    </xf>
    <xf numFmtId="171" fontId="0" fillId="0" borderId="0" xfId="42" applyFont="1" applyAlignment="1">
      <alignment/>
    </xf>
    <xf numFmtId="0" fontId="0" fillId="0" borderId="0" xfId="0" applyAlignment="1">
      <alignment horizontal="center"/>
    </xf>
    <xf numFmtId="0" fontId="1" fillId="0" borderId="0" xfId="0" applyFont="1" applyAlignment="1">
      <alignment horizontal="center"/>
    </xf>
    <xf numFmtId="182" fontId="0" fillId="0" borderId="0" xfId="42" applyNumberFormat="1" applyFont="1" applyAlignment="1">
      <alignment/>
    </xf>
    <xf numFmtId="182" fontId="1" fillId="0" borderId="0" xfId="42" applyNumberFormat="1" applyFont="1" applyAlignment="1">
      <alignment/>
    </xf>
    <xf numFmtId="0" fontId="1" fillId="0" borderId="0" xfId="0" applyFont="1" applyAlignment="1">
      <alignment horizontal="right"/>
    </xf>
    <xf numFmtId="182" fontId="1" fillId="0" borderId="0" xfId="42" applyNumberFormat="1" applyFont="1" applyAlignment="1">
      <alignment horizontal="right"/>
    </xf>
    <xf numFmtId="0" fontId="0" fillId="0" borderId="0" xfId="0" applyFont="1" applyAlignment="1">
      <alignment/>
    </xf>
    <xf numFmtId="0" fontId="1" fillId="0" borderId="0" xfId="0" applyFont="1" applyAlignment="1">
      <alignment/>
    </xf>
    <xf numFmtId="0" fontId="0" fillId="0" borderId="0" xfId="0" applyFont="1" applyAlignment="1">
      <alignment horizontal="center"/>
    </xf>
    <xf numFmtId="182" fontId="1" fillId="0" borderId="0" xfId="42" applyNumberFormat="1" applyFont="1" applyBorder="1" applyAlignment="1">
      <alignment/>
    </xf>
    <xf numFmtId="182" fontId="0" fillId="0" borderId="10" xfId="42" applyNumberFormat="1" applyFont="1" applyBorder="1" applyAlignment="1">
      <alignment/>
    </xf>
    <xf numFmtId="182" fontId="1" fillId="0" borderId="11" xfId="42" applyNumberFormat="1" applyFont="1" applyBorder="1" applyAlignment="1">
      <alignment/>
    </xf>
    <xf numFmtId="0" fontId="1" fillId="0" borderId="10" xfId="0" applyFont="1" applyBorder="1" applyAlignment="1">
      <alignment horizontal="center"/>
    </xf>
    <xf numFmtId="182" fontId="0" fillId="0" borderId="12" xfId="42" applyNumberFormat="1" applyFont="1" applyBorder="1" applyAlignment="1">
      <alignment/>
    </xf>
    <xf numFmtId="0" fontId="0" fillId="0" borderId="0" xfId="0" applyFont="1" applyAlignment="1">
      <alignment horizontal="right"/>
    </xf>
    <xf numFmtId="182" fontId="0" fillId="0" borderId="0" xfId="42" applyNumberFormat="1" applyFont="1" applyAlignment="1">
      <alignment/>
    </xf>
    <xf numFmtId="171" fontId="0" fillId="0" borderId="0" xfId="42" applyFont="1" applyAlignment="1">
      <alignment/>
    </xf>
    <xf numFmtId="182" fontId="0" fillId="0" borderId="13" xfId="42" applyNumberFormat="1" applyFont="1" applyBorder="1" applyAlignment="1">
      <alignment/>
    </xf>
    <xf numFmtId="0" fontId="0" fillId="0" borderId="0" xfId="0" applyFont="1" applyAlignment="1">
      <alignment/>
    </xf>
    <xf numFmtId="182" fontId="0" fillId="0" borderId="0" xfId="0" applyNumberFormat="1" applyAlignment="1">
      <alignment/>
    </xf>
    <xf numFmtId="182" fontId="0" fillId="0" borderId="12" xfId="42" applyNumberFormat="1" applyFont="1" applyBorder="1" applyAlignment="1">
      <alignment horizontal="right"/>
    </xf>
    <xf numFmtId="182" fontId="0" fillId="0" borderId="13" xfId="42" applyNumberFormat="1" applyFont="1" applyBorder="1" applyAlignment="1">
      <alignment horizontal="right"/>
    </xf>
    <xf numFmtId="182" fontId="0" fillId="0" borderId="0" xfId="42" applyNumberFormat="1" applyFont="1" applyBorder="1" applyAlignment="1">
      <alignment/>
    </xf>
    <xf numFmtId="182" fontId="0" fillId="0" borderId="0" xfId="0" applyNumberFormat="1" applyFont="1" applyAlignment="1">
      <alignment/>
    </xf>
    <xf numFmtId="182" fontId="0" fillId="0" borderId="0" xfId="42" applyNumberFormat="1" applyFont="1" applyBorder="1" applyAlignment="1">
      <alignment/>
    </xf>
    <xf numFmtId="0" fontId="1" fillId="0" borderId="0" xfId="0" applyFont="1" applyBorder="1" applyAlignment="1">
      <alignment/>
    </xf>
    <xf numFmtId="182" fontId="0" fillId="0" borderId="0" xfId="42" applyNumberFormat="1" applyFont="1" applyBorder="1" applyAlignment="1">
      <alignment horizontal="right"/>
    </xf>
    <xf numFmtId="0" fontId="0" fillId="0" borderId="0" xfId="0" applyFont="1" applyBorder="1" applyAlignment="1">
      <alignment/>
    </xf>
    <xf numFmtId="182" fontId="1" fillId="0" borderId="0" xfId="42" applyNumberFormat="1" applyFont="1" applyBorder="1" applyAlignment="1">
      <alignment horizontal="right"/>
    </xf>
    <xf numFmtId="182" fontId="1" fillId="0" borderId="0" xfId="0" applyNumberFormat="1" applyFont="1" applyBorder="1" applyAlignment="1">
      <alignment horizontal="right"/>
    </xf>
    <xf numFmtId="182" fontId="1" fillId="0" borderId="0" xfId="0" applyNumberFormat="1" applyFont="1" applyBorder="1" applyAlignment="1">
      <alignment/>
    </xf>
    <xf numFmtId="182" fontId="0" fillId="0" borderId="10" xfId="0" applyNumberFormat="1" applyFont="1" applyBorder="1" applyAlignment="1">
      <alignment horizontal="right"/>
    </xf>
    <xf numFmtId="182" fontId="0" fillId="0" borderId="0" xfId="0" applyNumberFormat="1" applyFont="1" applyAlignment="1">
      <alignment horizontal="right"/>
    </xf>
    <xf numFmtId="182" fontId="0" fillId="0" borderId="10" xfId="42" applyNumberFormat="1" applyFont="1" applyBorder="1" applyAlignment="1">
      <alignment/>
    </xf>
    <xf numFmtId="182" fontId="0" fillId="0" borderId="12" xfId="42" applyNumberFormat="1" applyFont="1" applyBorder="1" applyAlignment="1">
      <alignment/>
    </xf>
    <xf numFmtId="0" fontId="0" fillId="0" borderId="10" xfId="0" applyBorder="1" applyAlignment="1">
      <alignment horizontal="center"/>
    </xf>
    <xf numFmtId="0" fontId="0" fillId="0" borderId="12" xfId="0" applyBorder="1" applyAlignment="1">
      <alignment horizontal="center"/>
    </xf>
    <xf numFmtId="182" fontId="0" fillId="0" borderId="13" xfId="42" applyNumberFormat="1" applyFont="1" applyBorder="1" applyAlignment="1">
      <alignment/>
    </xf>
    <xf numFmtId="0" fontId="0" fillId="0" borderId="0" xfId="0" applyAlignment="1">
      <alignment/>
    </xf>
    <xf numFmtId="0" fontId="0" fillId="0" borderId="14" xfId="0" applyBorder="1" applyAlignment="1">
      <alignment horizontal="center"/>
    </xf>
    <xf numFmtId="182" fontId="0" fillId="0" borderId="15" xfId="42" applyNumberFormat="1" applyFont="1" applyBorder="1" applyAlignment="1">
      <alignment/>
    </xf>
    <xf numFmtId="0" fontId="1" fillId="0" borderId="0" xfId="0" applyFont="1" applyAlignment="1" quotePrefix="1">
      <alignment horizontal="right"/>
    </xf>
    <xf numFmtId="0" fontId="1" fillId="0" borderId="0" xfId="0" applyFont="1" applyBorder="1" applyAlignment="1">
      <alignment horizontal="center"/>
    </xf>
    <xf numFmtId="0" fontId="1" fillId="0" borderId="0" xfId="0" applyFont="1" applyAlignment="1">
      <alignment vertical="center"/>
    </xf>
    <xf numFmtId="0" fontId="1" fillId="0" borderId="0" xfId="0" applyFont="1" applyAlignment="1">
      <alignment horizontal="centerContinuous"/>
    </xf>
    <xf numFmtId="0" fontId="0" fillId="0" borderId="0" xfId="0" applyFont="1" applyAlignment="1">
      <alignment vertical="center"/>
    </xf>
    <xf numFmtId="182" fontId="1" fillId="0" borderId="0" xfId="42" applyNumberFormat="1" applyFont="1" applyAlignment="1">
      <alignment horizontal="center"/>
    </xf>
    <xf numFmtId="0" fontId="0" fillId="0" borderId="0" xfId="0" applyFont="1" applyAlignment="1">
      <alignment horizontal="justify"/>
    </xf>
    <xf numFmtId="171" fontId="1" fillId="0" borderId="0" xfId="0" applyNumberFormat="1" applyFont="1" applyAlignment="1">
      <alignment/>
    </xf>
    <xf numFmtId="171" fontId="0" fillId="0" borderId="0" xfId="0" applyNumberFormat="1" applyFont="1" applyAlignment="1">
      <alignment horizontal="center"/>
    </xf>
    <xf numFmtId="182" fontId="0" fillId="0" borderId="16" xfId="42" applyNumberFormat="1" applyFont="1" applyBorder="1" applyAlignment="1">
      <alignment/>
    </xf>
    <xf numFmtId="0" fontId="0" fillId="0" borderId="17" xfId="0" applyBorder="1" applyAlignment="1">
      <alignment horizontal="center"/>
    </xf>
    <xf numFmtId="0" fontId="0" fillId="0" borderId="17" xfId="0" applyFont="1" applyBorder="1" applyAlignment="1">
      <alignment horizontal="center"/>
    </xf>
    <xf numFmtId="182" fontId="0" fillId="0" borderId="18" xfId="42" applyNumberFormat="1" applyFont="1" applyBorder="1" applyAlignment="1">
      <alignment/>
    </xf>
    <xf numFmtId="182" fontId="0" fillId="0" borderId="19" xfId="42" applyNumberFormat="1" applyFont="1" applyBorder="1" applyAlignment="1">
      <alignment/>
    </xf>
    <xf numFmtId="182" fontId="0" fillId="0" borderId="20" xfId="42" applyNumberFormat="1" applyFont="1" applyBorder="1" applyAlignment="1">
      <alignment/>
    </xf>
    <xf numFmtId="0" fontId="0" fillId="0" borderId="0" xfId="0" applyFont="1" applyFill="1" applyBorder="1" applyAlignment="1">
      <alignment/>
    </xf>
    <xf numFmtId="0" fontId="0" fillId="0" borderId="0" xfId="0" applyFont="1" applyAlignment="1">
      <alignment horizontal="left"/>
    </xf>
    <xf numFmtId="0" fontId="0" fillId="0" borderId="0" xfId="0" applyFont="1" applyAlignment="1" quotePrefix="1">
      <alignment horizontal="center"/>
    </xf>
    <xf numFmtId="182" fontId="1" fillId="0" borderId="0" xfId="0" applyNumberFormat="1" applyFont="1" applyAlignment="1">
      <alignment horizontal="center"/>
    </xf>
    <xf numFmtId="0" fontId="1" fillId="0" borderId="21" xfId="0" applyFont="1" applyBorder="1" applyAlignment="1">
      <alignment horizontal="center"/>
    </xf>
    <xf numFmtId="0" fontId="1" fillId="0" borderId="10" xfId="0" applyFont="1" applyBorder="1" applyAlignment="1">
      <alignment/>
    </xf>
    <xf numFmtId="0" fontId="1" fillId="0" borderId="13" xfId="0" applyFont="1" applyBorder="1" applyAlignment="1">
      <alignment/>
    </xf>
    <xf numFmtId="3" fontId="0" fillId="0" borderId="10" xfId="0" applyNumberFormat="1" applyBorder="1" applyAlignment="1">
      <alignment horizontal="center"/>
    </xf>
    <xf numFmtId="0" fontId="0" fillId="0" borderId="22" xfId="0" applyBorder="1" applyAlignment="1">
      <alignment/>
    </xf>
    <xf numFmtId="0" fontId="1" fillId="0" borderId="11" xfId="0" applyFont="1" applyBorder="1" applyAlignment="1">
      <alignment horizontal="center"/>
    </xf>
    <xf numFmtId="3" fontId="1" fillId="0" borderId="23" xfId="0" applyNumberFormat="1" applyFont="1" applyBorder="1" applyAlignment="1">
      <alignment horizontal="center"/>
    </xf>
    <xf numFmtId="182" fontId="1" fillId="0" borderId="23" xfId="42" applyNumberFormat="1" applyFont="1" applyBorder="1" applyAlignment="1">
      <alignment/>
    </xf>
    <xf numFmtId="182" fontId="2" fillId="0" borderId="0" xfId="42" applyNumberFormat="1" applyFont="1" applyAlignment="1">
      <alignment/>
    </xf>
    <xf numFmtId="182" fontId="3" fillId="0" borderId="0" xfId="42" applyNumberFormat="1" applyFont="1" applyAlignment="1">
      <alignment/>
    </xf>
    <xf numFmtId="0" fontId="1" fillId="0" borderId="12" xfId="0" applyFont="1" applyBorder="1" applyAlignment="1">
      <alignment horizontal="center"/>
    </xf>
    <xf numFmtId="0" fontId="1" fillId="0" borderId="24" xfId="0" applyFont="1" applyBorder="1" applyAlignment="1">
      <alignment horizontal="center"/>
    </xf>
    <xf numFmtId="0" fontId="1" fillId="0" borderId="14" xfId="0" applyFont="1" applyBorder="1" applyAlignment="1">
      <alignment horizontal="center"/>
    </xf>
    <xf numFmtId="0" fontId="1" fillId="0" borderId="25" xfId="0" applyFont="1" applyBorder="1" applyAlignment="1">
      <alignment horizontal="center"/>
    </xf>
    <xf numFmtId="0" fontId="1" fillId="0" borderId="18" xfId="0" applyFont="1" applyBorder="1" applyAlignment="1">
      <alignment horizontal="center"/>
    </xf>
    <xf numFmtId="0" fontId="0" fillId="0" borderId="10" xfId="0" applyBorder="1" applyAlignment="1" quotePrefix="1">
      <alignment horizontal="center"/>
    </xf>
    <xf numFmtId="2" fontId="0" fillId="0" borderId="0" xfId="0" applyNumberFormat="1" applyAlignment="1">
      <alignment horizontal="center"/>
    </xf>
    <xf numFmtId="0" fontId="4" fillId="0" borderId="10" xfId="0" applyFont="1" applyBorder="1" applyAlignment="1">
      <alignment horizontal="center"/>
    </xf>
    <xf numFmtId="0" fontId="0" fillId="0" borderId="12" xfId="0" applyFont="1" applyBorder="1" applyAlignment="1">
      <alignment/>
    </xf>
    <xf numFmtId="0" fontId="0" fillId="0" borderId="13" xfId="0" applyFont="1" applyBorder="1" applyAlignment="1">
      <alignment/>
    </xf>
    <xf numFmtId="0" fontId="0" fillId="0" borderId="10" xfId="0" applyFont="1" applyBorder="1" applyAlignment="1">
      <alignment horizontal="center"/>
    </xf>
    <xf numFmtId="0" fontId="0" fillId="0" borderId="12" xfId="0" applyFont="1" applyBorder="1" applyAlignment="1">
      <alignment horizontal="center"/>
    </xf>
    <xf numFmtId="0" fontId="0" fillId="0" borderId="13" xfId="0" applyFont="1" applyBorder="1" applyAlignment="1" quotePrefix="1">
      <alignment horizontal="center"/>
    </xf>
    <xf numFmtId="0" fontId="0" fillId="0" borderId="13" xfId="0" applyFont="1" applyBorder="1" applyAlignment="1">
      <alignment horizontal="center"/>
    </xf>
    <xf numFmtId="0" fontId="5" fillId="0" borderId="13" xfId="0" applyFont="1" applyBorder="1" applyAlignment="1">
      <alignment horizontal="center"/>
    </xf>
    <xf numFmtId="0" fontId="0" fillId="0" borderId="26" xfId="0" applyFont="1" applyBorder="1" applyAlignment="1">
      <alignment/>
    </xf>
    <xf numFmtId="182" fontId="0" fillId="0" borderId="26" xfId="42" applyNumberFormat="1" applyFont="1" applyBorder="1" applyAlignment="1">
      <alignment/>
    </xf>
    <xf numFmtId="0" fontId="6" fillId="0" borderId="10" xfId="0" applyFont="1" applyBorder="1" applyAlignment="1">
      <alignment/>
    </xf>
    <xf numFmtId="0" fontId="5" fillId="0" borderId="12" xfId="0" applyFont="1" applyBorder="1" applyAlignment="1">
      <alignment/>
    </xf>
    <xf numFmtId="0" fontId="0" fillId="0" borderId="22" xfId="0" applyFont="1" applyBorder="1" applyAlignment="1">
      <alignment/>
    </xf>
    <xf numFmtId="0" fontId="6" fillId="0" borderId="12" xfId="0" applyFont="1" applyBorder="1" applyAlignment="1">
      <alignment/>
    </xf>
    <xf numFmtId="182" fontId="0" fillId="0" borderId="22" xfId="42" applyNumberFormat="1" applyFont="1" applyBorder="1" applyAlignment="1">
      <alignment/>
    </xf>
    <xf numFmtId="182" fontId="0" fillId="0" borderId="23" xfId="42" applyNumberFormat="1" applyFont="1" applyBorder="1" applyAlignment="1">
      <alignment/>
    </xf>
    <xf numFmtId="182" fontId="0" fillId="0" borderId="11" xfId="42" applyNumberFormat="1" applyFont="1" applyBorder="1" applyAlignment="1">
      <alignment/>
    </xf>
    <xf numFmtId="182" fontId="0" fillId="0" borderId="27" xfId="42" applyNumberFormat="1" applyFont="1" applyBorder="1" applyAlignment="1">
      <alignment/>
    </xf>
    <xf numFmtId="3" fontId="0" fillId="0" borderId="0" xfId="0" applyNumberFormat="1" applyFont="1" applyAlignment="1">
      <alignment/>
    </xf>
    <xf numFmtId="182" fontId="0" fillId="0" borderId="0" xfId="42" applyNumberFormat="1" applyFont="1" applyAlignment="1">
      <alignment/>
    </xf>
    <xf numFmtId="182" fontId="0" fillId="0" borderId="11" xfId="42" applyNumberFormat="1" applyFont="1" applyBorder="1" applyAlignment="1">
      <alignment/>
    </xf>
    <xf numFmtId="182" fontId="0" fillId="0" borderId="26" xfId="42" applyNumberFormat="1" applyFont="1" applyBorder="1" applyAlignment="1">
      <alignment/>
    </xf>
    <xf numFmtId="182" fontId="0" fillId="0" borderId="11" xfId="0" applyNumberFormat="1" applyFont="1" applyBorder="1" applyAlignment="1">
      <alignment/>
    </xf>
    <xf numFmtId="0" fontId="0" fillId="0" borderId="0" xfId="0" applyFont="1" applyAlignment="1">
      <alignment vertical="top" wrapText="1"/>
    </xf>
    <xf numFmtId="182" fontId="0" fillId="0" borderId="0" xfId="42" applyNumberFormat="1" applyFont="1" applyBorder="1" applyAlignment="1">
      <alignment/>
    </xf>
    <xf numFmtId="182" fontId="0" fillId="0" borderId="10" xfId="42" applyNumberFormat="1" applyFont="1" applyBorder="1" applyAlignment="1">
      <alignment/>
    </xf>
    <xf numFmtId="182" fontId="0" fillId="0" borderId="13" xfId="42" applyNumberFormat="1" applyFont="1" applyBorder="1" applyAlignment="1">
      <alignment/>
    </xf>
    <xf numFmtId="182" fontId="0" fillId="0" borderId="19" xfId="42" applyNumberFormat="1" applyFont="1" applyBorder="1" applyAlignment="1">
      <alignment/>
    </xf>
    <xf numFmtId="182" fontId="0" fillId="0" borderId="10" xfId="42" applyNumberFormat="1" applyFont="1" applyBorder="1" applyAlignment="1">
      <alignment horizontal="right"/>
    </xf>
    <xf numFmtId="182" fontId="0" fillId="0" borderId="0" xfId="0" applyNumberFormat="1" applyFont="1" applyBorder="1" applyAlignment="1">
      <alignment/>
    </xf>
    <xf numFmtId="0" fontId="0" fillId="0" borderId="22" xfId="0" applyFont="1" applyFill="1" applyBorder="1" applyAlignment="1">
      <alignment horizontal="left"/>
    </xf>
    <xf numFmtId="171" fontId="1" fillId="0" borderId="0" xfId="42" applyFont="1" applyAlignment="1">
      <alignment/>
    </xf>
    <xf numFmtId="4" fontId="1" fillId="0" borderId="0" xfId="0" applyNumberFormat="1" applyFont="1" applyBorder="1" applyAlignment="1">
      <alignment/>
    </xf>
    <xf numFmtId="3" fontId="1" fillId="0" borderId="0" xfId="0" applyNumberFormat="1" applyFont="1" applyBorder="1" applyAlignment="1">
      <alignment/>
    </xf>
    <xf numFmtId="3" fontId="0" fillId="0" borderId="0" xfId="0" applyNumberFormat="1" applyFont="1" applyBorder="1" applyAlignment="1">
      <alignment/>
    </xf>
    <xf numFmtId="3" fontId="1" fillId="0" borderId="0" xfId="0" applyNumberFormat="1" applyFont="1" applyBorder="1" applyAlignment="1">
      <alignment horizontal="center"/>
    </xf>
    <xf numFmtId="0" fontId="0" fillId="0" borderId="25" xfId="0" applyBorder="1" applyAlignment="1">
      <alignment/>
    </xf>
    <xf numFmtId="0" fontId="10" fillId="0" borderId="0" xfId="0" applyFont="1" applyAlignment="1">
      <alignment/>
    </xf>
    <xf numFmtId="0" fontId="0" fillId="0" borderId="0" xfId="0" applyAlignment="1">
      <alignment horizontal="center" vertical="top"/>
    </xf>
    <xf numFmtId="0" fontId="10" fillId="0" borderId="0" xfId="0" applyFont="1" applyAlignment="1">
      <alignment horizontal="center"/>
    </xf>
    <xf numFmtId="182" fontId="1" fillId="0" borderId="11" xfId="42" applyNumberFormat="1" applyFont="1" applyBorder="1" applyAlignment="1">
      <alignment/>
    </xf>
    <xf numFmtId="182" fontId="9" fillId="0" borderId="0" xfId="42" applyNumberFormat="1" applyFont="1" applyBorder="1" applyAlignment="1">
      <alignment/>
    </xf>
    <xf numFmtId="4" fontId="1" fillId="0" borderId="0" xfId="0" applyNumberFormat="1" applyFont="1" applyBorder="1" applyAlignment="1">
      <alignment horizontal="right"/>
    </xf>
    <xf numFmtId="4" fontId="0" fillId="0" borderId="0" xfId="0" applyNumberFormat="1" applyFont="1" applyAlignment="1">
      <alignment/>
    </xf>
    <xf numFmtId="3" fontId="0" fillId="0" borderId="0" xfId="0" applyNumberFormat="1" applyFont="1" applyAlignment="1">
      <alignment/>
    </xf>
    <xf numFmtId="4" fontId="0" fillId="0" borderId="0" xfId="0" applyNumberFormat="1" applyFont="1" applyBorder="1" applyAlignment="1">
      <alignment/>
    </xf>
    <xf numFmtId="0" fontId="5" fillId="0" borderId="0" xfId="0" applyFont="1" applyAlignment="1">
      <alignment/>
    </xf>
    <xf numFmtId="0" fontId="4" fillId="0" borderId="12" xfId="0" applyFont="1" applyBorder="1" applyAlignment="1">
      <alignment horizontal="center"/>
    </xf>
    <xf numFmtId="0" fontId="1" fillId="0" borderId="24" xfId="0" applyFont="1" applyBorder="1" applyAlignment="1">
      <alignment/>
    </xf>
    <xf numFmtId="0" fontId="0" fillId="0" borderId="25" xfId="0" applyFont="1" applyBorder="1" applyAlignment="1">
      <alignment/>
    </xf>
    <xf numFmtId="0" fontId="1" fillId="0" borderId="17" xfId="0" applyFont="1" applyBorder="1" applyAlignment="1">
      <alignment horizontal="center"/>
    </xf>
    <xf numFmtId="182" fontId="0" fillId="0" borderId="28" xfId="42" applyNumberFormat="1" applyFont="1" applyBorder="1" applyAlignment="1">
      <alignment/>
    </xf>
    <xf numFmtId="0" fontId="1" fillId="0" borderId="14" xfId="0" applyFont="1" applyBorder="1" applyAlignment="1">
      <alignment/>
    </xf>
    <xf numFmtId="0" fontId="0" fillId="0" borderId="18" xfId="0" applyBorder="1" applyAlignment="1">
      <alignment/>
    </xf>
    <xf numFmtId="0" fontId="0" fillId="0" borderId="18" xfId="0" applyFont="1" applyBorder="1" applyAlignment="1">
      <alignment/>
    </xf>
    <xf numFmtId="0" fontId="1" fillId="0" borderId="29" xfId="0" applyFont="1" applyBorder="1" applyAlignment="1">
      <alignment/>
    </xf>
    <xf numFmtId="0" fontId="1" fillId="0" borderId="20" xfId="0" applyFont="1" applyBorder="1" applyAlignment="1">
      <alignment/>
    </xf>
    <xf numFmtId="0" fontId="0" fillId="0" borderId="30" xfId="0" applyFont="1" applyBorder="1" applyAlignment="1">
      <alignment/>
    </xf>
    <xf numFmtId="0" fontId="0" fillId="0" borderId="21" xfId="0" applyFont="1" applyBorder="1" applyAlignment="1">
      <alignment/>
    </xf>
    <xf numFmtId="0" fontId="0" fillId="0" borderId="14" xfId="0" applyFont="1" applyBorder="1" applyAlignment="1">
      <alignment horizontal="center"/>
    </xf>
    <xf numFmtId="0" fontId="0" fillId="0" borderId="20" xfId="0" applyFont="1" applyBorder="1" applyAlignment="1" quotePrefix="1">
      <alignment horizontal="center"/>
    </xf>
    <xf numFmtId="9" fontId="0" fillId="0" borderId="0" xfId="0" applyNumberFormat="1" applyFont="1" applyAlignment="1">
      <alignment/>
    </xf>
    <xf numFmtId="0" fontId="11" fillId="0" borderId="0" xfId="0" applyFont="1" applyAlignment="1" quotePrefix="1">
      <alignment horizontal="right"/>
    </xf>
    <xf numFmtId="0" fontId="11" fillId="0" borderId="0" xfId="0" applyFont="1" applyAlignment="1">
      <alignment horizontal="right"/>
    </xf>
    <xf numFmtId="182" fontId="0" fillId="0" borderId="0" xfId="0" applyNumberFormat="1" applyFont="1" applyAlignment="1">
      <alignment/>
    </xf>
    <xf numFmtId="1" fontId="1" fillId="0" borderId="23" xfId="0" applyNumberFormat="1" applyFont="1" applyBorder="1" applyAlignment="1">
      <alignment horizontal="center"/>
    </xf>
    <xf numFmtId="182" fontId="1" fillId="0" borderId="0" xfId="0" applyNumberFormat="1" applyFont="1" applyAlignment="1">
      <alignment vertical="center"/>
    </xf>
    <xf numFmtId="182" fontId="1" fillId="0" borderId="0" xfId="42" applyNumberFormat="1" applyFont="1" applyAlignment="1">
      <alignment/>
    </xf>
    <xf numFmtId="171" fontId="0" fillId="0" borderId="0" xfId="0" applyNumberFormat="1" applyFont="1" applyAlignment="1">
      <alignment/>
    </xf>
    <xf numFmtId="0" fontId="1" fillId="0" borderId="0" xfId="0" applyFont="1" applyAlignment="1" quotePrefix="1">
      <alignment horizontal="left"/>
    </xf>
    <xf numFmtId="171" fontId="1" fillId="0" borderId="0" xfId="42" applyFont="1" applyAlignment="1">
      <alignment/>
    </xf>
    <xf numFmtId="171" fontId="1" fillId="0" borderId="0" xfId="42" applyFont="1" applyAlignment="1">
      <alignment horizontal="right"/>
    </xf>
    <xf numFmtId="182" fontId="1" fillId="0" borderId="0" xfId="42" applyNumberFormat="1" applyFont="1" applyBorder="1" applyAlignment="1">
      <alignment/>
    </xf>
    <xf numFmtId="182" fontId="4" fillId="0" borderId="0" xfId="0" applyNumberFormat="1" applyFont="1" applyAlignment="1">
      <alignment vertical="center"/>
    </xf>
    <xf numFmtId="0" fontId="5" fillId="0" borderId="25" xfId="0" applyFont="1" applyBorder="1" applyAlignment="1">
      <alignment/>
    </xf>
    <xf numFmtId="182" fontId="0" fillId="0" borderId="22" xfId="42" applyNumberFormat="1" applyFont="1" applyBorder="1" applyAlignment="1">
      <alignment horizontal="right"/>
    </xf>
    <xf numFmtId="171" fontId="1" fillId="0" borderId="0" xfId="42" applyFont="1" applyBorder="1" applyAlignment="1">
      <alignment/>
    </xf>
    <xf numFmtId="0" fontId="7" fillId="0" borderId="0" xfId="0" applyFont="1" applyAlignment="1">
      <alignment horizontal="center"/>
    </xf>
    <xf numFmtId="0" fontId="0" fillId="0" borderId="30" xfId="0" applyFont="1" applyBorder="1" applyAlignment="1">
      <alignment horizontal="center"/>
    </xf>
    <xf numFmtId="0" fontId="0" fillId="0" borderId="26" xfId="0" applyFont="1" applyBorder="1" applyAlignment="1">
      <alignment horizontal="center"/>
    </xf>
    <xf numFmtId="0" fontId="0" fillId="0" borderId="21" xfId="0" applyFont="1" applyBorder="1" applyAlignment="1">
      <alignment horizontal="center"/>
    </xf>
    <xf numFmtId="0" fontId="0" fillId="0" borderId="0" xfId="0" applyFont="1" applyAlignment="1">
      <alignment horizontal="justify" vertical="justify"/>
    </xf>
    <xf numFmtId="0" fontId="1" fillId="0" borderId="0" xfId="0" applyFont="1" applyAlignment="1">
      <alignment horizontal="center"/>
    </xf>
    <xf numFmtId="0" fontId="0" fillId="0" borderId="0" xfId="0" applyFont="1" applyAlignment="1">
      <alignment horizontal="justify"/>
    </xf>
    <xf numFmtId="0" fontId="1" fillId="0" borderId="21" xfId="0" applyFont="1" applyBorder="1" applyAlignment="1">
      <alignment horizontal="center"/>
    </xf>
    <xf numFmtId="0" fontId="1" fillId="0" borderId="22" xfId="0" applyFont="1" applyBorder="1" applyAlignment="1">
      <alignment horizontal="center"/>
    </xf>
    <xf numFmtId="0" fontId="0" fillId="0" borderId="0" xfId="0" applyAlignment="1">
      <alignment horizontal="justify"/>
    </xf>
    <xf numFmtId="0" fontId="10"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G45"/>
    </sheetView>
  </sheetViews>
  <sheetFormatPr defaultColWidth="9.140625" defaultRowHeight="12.75"/>
  <cols>
    <col min="1" max="1" width="16.7109375" style="0" customWidth="1"/>
    <col min="2" max="2" width="17.7109375" style="0" customWidth="1"/>
    <col min="3" max="3" width="16.7109375" style="0" customWidth="1"/>
    <col min="4" max="4" width="8.7109375" style="3" customWidth="1"/>
    <col min="5" max="5" width="12.7109375" style="0" customWidth="1"/>
    <col min="6" max="6" width="1.7109375" style="2" customWidth="1"/>
    <col min="7" max="7" width="12.7109375" style="0" customWidth="1"/>
    <col min="8" max="8" width="9.28125" style="0" bestFit="1" customWidth="1"/>
  </cols>
  <sheetData>
    <row r="1" spans="1:7" ht="15.75" customHeight="1">
      <c r="A1" s="157" t="s">
        <v>73</v>
      </c>
      <c r="B1" s="157"/>
      <c r="C1" s="157"/>
      <c r="D1" s="157"/>
      <c r="E1" s="157"/>
      <c r="F1" s="157"/>
      <c r="G1" s="157"/>
    </row>
    <row r="2" spans="1:7" ht="15.75">
      <c r="A2" s="157" t="s">
        <v>55</v>
      </c>
      <c r="B2" s="157"/>
      <c r="C2" s="157"/>
      <c r="D2" s="157"/>
      <c r="E2" s="157"/>
      <c r="F2" s="157"/>
      <c r="G2" s="157"/>
    </row>
    <row r="3" spans="1:7" ht="15.75">
      <c r="A3" s="157" t="s">
        <v>417</v>
      </c>
      <c r="B3" s="157"/>
      <c r="C3" s="157"/>
      <c r="D3" s="157"/>
      <c r="E3" s="157"/>
      <c r="F3" s="157"/>
      <c r="G3" s="157"/>
    </row>
    <row r="5" spans="1:7" ht="12.75">
      <c r="A5" s="1" t="s">
        <v>88</v>
      </c>
      <c r="B5" s="1"/>
      <c r="C5" s="1"/>
      <c r="D5" s="4" t="s">
        <v>34</v>
      </c>
      <c r="E5" s="45">
        <v>2010</v>
      </c>
      <c r="F5" s="19"/>
      <c r="G5" s="45">
        <v>2009</v>
      </c>
    </row>
    <row r="6" spans="1:7" ht="12.75">
      <c r="A6" s="9"/>
      <c r="B6" s="9"/>
      <c r="C6" s="9"/>
      <c r="D6" s="4"/>
      <c r="E6" s="4" t="s">
        <v>42</v>
      </c>
      <c r="F6" s="19"/>
      <c r="G6" s="4" t="s">
        <v>42</v>
      </c>
    </row>
    <row r="7" spans="1:7" ht="12.75">
      <c r="A7" s="9"/>
      <c r="B7" s="9"/>
      <c r="C7" s="9"/>
      <c r="D7" s="4"/>
      <c r="E7" s="4"/>
      <c r="F7" s="19"/>
      <c r="G7" s="4"/>
    </row>
    <row r="8" spans="1:7" ht="12.75">
      <c r="A8" s="1" t="s">
        <v>15</v>
      </c>
      <c r="B8" s="1"/>
      <c r="C8" s="1"/>
      <c r="D8" s="4"/>
      <c r="E8" s="49">
        <f>SUM(E9:E12)</f>
        <v>173685397</v>
      </c>
      <c r="F8" s="18"/>
      <c r="G8" s="49">
        <f>SUM(G9:G12)</f>
        <v>181630253</v>
      </c>
    </row>
    <row r="9" spans="1:7" ht="12.75">
      <c r="A9" s="9" t="s">
        <v>56</v>
      </c>
      <c r="B9" s="9"/>
      <c r="C9" s="9"/>
      <c r="D9" s="61" t="s">
        <v>19</v>
      </c>
      <c r="E9" s="13">
        <f>UBS!P10</f>
        <v>149416711</v>
      </c>
      <c r="F9" s="18"/>
      <c r="G9" s="13">
        <f>'N-1'!N72</f>
        <v>156734091</v>
      </c>
    </row>
    <row r="10" spans="1:7" ht="12.75">
      <c r="A10" s="9" t="s">
        <v>427</v>
      </c>
      <c r="B10" s="9"/>
      <c r="C10" s="9"/>
      <c r="D10" s="61"/>
      <c r="E10" s="16">
        <f>UBS!P11</f>
        <v>936108</v>
      </c>
      <c r="F10" s="18"/>
      <c r="G10" s="16">
        <v>0</v>
      </c>
    </row>
    <row r="11" spans="1:7" ht="12.75">
      <c r="A11" s="9" t="s">
        <v>85</v>
      </c>
      <c r="B11" s="9"/>
      <c r="C11" s="9"/>
      <c r="D11" s="61" t="s">
        <v>20</v>
      </c>
      <c r="E11" s="16">
        <f>UBS!P12</f>
        <v>1972547</v>
      </c>
      <c r="F11" s="18"/>
      <c r="G11" s="16">
        <f>'N-2'!Q7</f>
        <v>2536131</v>
      </c>
    </row>
    <row r="12" spans="1:7" ht="12.75">
      <c r="A12" s="9" t="s">
        <v>74</v>
      </c>
      <c r="B12" s="9"/>
      <c r="C12" s="9"/>
      <c r="D12" s="61" t="s">
        <v>21</v>
      </c>
      <c r="E12" s="20">
        <f>UBS!P13</f>
        <v>21360031</v>
      </c>
      <c r="F12" s="18"/>
      <c r="G12" s="20">
        <f>'N-2'!Q19</f>
        <v>22360031</v>
      </c>
    </row>
    <row r="13" spans="1:7" ht="12.75">
      <c r="A13" s="9"/>
      <c r="B13" s="9"/>
      <c r="C13" s="9"/>
      <c r="D13" s="11"/>
      <c r="E13" s="6"/>
      <c r="F13" s="18"/>
      <c r="G13" s="6"/>
    </row>
    <row r="14" spans="1:7" ht="12.75">
      <c r="A14" s="1" t="s">
        <v>16</v>
      </c>
      <c r="B14" s="1"/>
      <c r="C14" s="1"/>
      <c r="D14" s="11"/>
      <c r="E14" s="6">
        <f>SUM(E15:E18)</f>
        <v>280559804</v>
      </c>
      <c r="F14" s="18"/>
      <c r="G14" s="6">
        <f>SUM(G15:G18)</f>
        <v>309622370</v>
      </c>
    </row>
    <row r="15" spans="1:7" ht="12.75">
      <c r="A15" s="48" t="s">
        <v>75</v>
      </c>
      <c r="B15" s="48"/>
      <c r="C15" s="48"/>
      <c r="D15" s="61" t="s">
        <v>22</v>
      </c>
      <c r="E15" s="13">
        <f>UBS!P16</f>
        <v>131731339</v>
      </c>
      <c r="G15" s="13">
        <f>'N-2'!Q32</f>
        <v>139366157</v>
      </c>
    </row>
    <row r="16" spans="1:7" ht="12.75">
      <c r="A16" s="48" t="s">
        <v>76</v>
      </c>
      <c r="B16" s="48"/>
      <c r="C16" s="48"/>
      <c r="D16" s="61" t="s">
        <v>279</v>
      </c>
      <c r="E16" s="16">
        <f>UBS!P18</f>
        <v>119115984</v>
      </c>
      <c r="G16" s="16">
        <f>'N-2'!Q84</f>
        <v>131800427</v>
      </c>
    </row>
    <row r="17" spans="1:8" ht="12.75">
      <c r="A17" s="48" t="s">
        <v>70</v>
      </c>
      <c r="B17" s="48"/>
      <c r="C17" s="48"/>
      <c r="D17" s="61" t="s">
        <v>23</v>
      </c>
      <c r="E17" s="16">
        <f>UBS!P19</f>
        <v>24398486</v>
      </c>
      <c r="G17" s="16">
        <f>'N-2'!Q103</f>
        <v>24609384</v>
      </c>
      <c r="H17" s="22"/>
    </row>
    <row r="18" spans="1:7" ht="12.75">
      <c r="A18" s="48" t="s">
        <v>250</v>
      </c>
      <c r="B18" s="48"/>
      <c r="C18" s="48"/>
      <c r="D18" s="61" t="s">
        <v>24</v>
      </c>
      <c r="E18" s="20">
        <f>UBS!P20</f>
        <v>5313995</v>
      </c>
      <c r="G18" s="20">
        <f>'N-2'!Q138</f>
        <v>13846402</v>
      </c>
    </row>
    <row r="19" spans="1:7" ht="12.75">
      <c r="A19" s="48"/>
      <c r="B19" s="48"/>
      <c r="C19" s="48"/>
      <c r="D19" s="11"/>
      <c r="E19" s="25"/>
      <c r="F19" s="18"/>
      <c r="G19" s="25"/>
    </row>
    <row r="20" spans="1:7" ht="13.5" thickBot="1">
      <c r="A20" s="1" t="s">
        <v>90</v>
      </c>
      <c r="B20" s="1"/>
      <c r="C20" s="1"/>
      <c r="D20" s="7" t="s">
        <v>18</v>
      </c>
      <c r="E20" s="14">
        <f>E8+E14</f>
        <v>454245201</v>
      </c>
      <c r="F20" s="18"/>
      <c r="G20" s="14">
        <f>G8+G14</f>
        <v>491252623</v>
      </c>
    </row>
    <row r="21" spans="1:7" ht="13.5" thickTop="1">
      <c r="A21" s="9"/>
      <c r="B21" s="9"/>
      <c r="C21" s="9"/>
      <c r="D21" s="11"/>
      <c r="E21" s="12"/>
      <c r="F21" s="18"/>
      <c r="G21" s="12"/>
    </row>
    <row r="22" spans="1:7" ht="12.75">
      <c r="A22" s="1" t="s">
        <v>89</v>
      </c>
      <c r="B22" s="1"/>
      <c r="C22" s="1"/>
      <c r="D22" s="4"/>
      <c r="E22" s="5"/>
      <c r="F22" s="5"/>
      <c r="G22" s="5"/>
    </row>
    <row r="23" spans="1:7" ht="12.75">
      <c r="A23" s="9"/>
      <c r="B23" s="9"/>
      <c r="C23" s="9"/>
      <c r="D23" s="4"/>
      <c r="E23" s="5"/>
      <c r="F23" s="5"/>
      <c r="G23" s="5"/>
    </row>
    <row r="24" spans="1:7" ht="12.75">
      <c r="A24" s="46" t="s">
        <v>30</v>
      </c>
      <c r="B24" s="46"/>
      <c r="C24" s="46"/>
      <c r="D24" s="11"/>
      <c r="E24" s="12">
        <f>SUM(E25:E28)</f>
        <v>-185971129</v>
      </c>
      <c r="F24" s="18"/>
      <c r="G24" s="12">
        <f>SUM(G25:G28)</f>
        <v>-181950861</v>
      </c>
    </row>
    <row r="25" spans="1:7" ht="12.75">
      <c r="A25" s="48" t="s">
        <v>66</v>
      </c>
      <c r="B25" s="48"/>
      <c r="C25" s="48"/>
      <c r="D25" s="61" t="s">
        <v>25</v>
      </c>
      <c r="E25" s="13">
        <f>UBS!P28</f>
        <v>48500000</v>
      </c>
      <c r="F25" s="18"/>
      <c r="G25" s="13">
        <v>48500000</v>
      </c>
    </row>
    <row r="26" spans="1:7" ht="12.75">
      <c r="A26" s="48" t="s">
        <v>28</v>
      </c>
      <c r="B26" s="48"/>
      <c r="C26" s="48"/>
      <c r="D26" s="11">
        <v>10</v>
      </c>
      <c r="E26" s="16">
        <f>UBS!P29</f>
        <v>106700000</v>
      </c>
      <c r="F26" s="18"/>
      <c r="G26" s="16">
        <v>106700000</v>
      </c>
    </row>
    <row r="27" spans="1:7" ht="12.75">
      <c r="A27" s="48" t="s">
        <v>82</v>
      </c>
      <c r="B27" s="48"/>
      <c r="C27" s="48"/>
      <c r="D27" s="11">
        <v>11</v>
      </c>
      <c r="E27" s="16">
        <f>UBS!P30</f>
        <v>91291205</v>
      </c>
      <c r="F27" s="18"/>
      <c r="G27" s="16">
        <v>98796294</v>
      </c>
    </row>
    <row r="28" spans="1:7" ht="12.75">
      <c r="A28" s="48" t="s">
        <v>67</v>
      </c>
      <c r="B28" s="48"/>
      <c r="C28" s="48"/>
      <c r="D28" s="11">
        <v>12</v>
      </c>
      <c r="E28" s="20">
        <f>UBS!P31</f>
        <v>-432462334</v>
      </c>
      <c r="F28" s="18"/>
      <c r="G28" s="20">
        <v>-435947155</v>
      </c>
    </row>
    <row r="29" spans="1:7" ht="12.75">
      <c r="A29" s="48"/>
      <c r="B29" s="48"/>
      <c r="C29" s="48"/>
      <c r="D29" s="11"/>
      <c r="E29" s="25"/>
      <c r="F29" s="18"/>
      <c r="G29" s="25"/>
    </row>
    <row r="30" spans="1:7" ht="12.75">
      <c r="A30" s="46" t="s">
        <v>84</v>
      </c>
      <c r="B30" s="46"/>
      <c r="C30" s="46"/>
      <c r="D30" s="11"/>
      <c r="E30" s="12">
        <f>SUM(E31:E32)</f>
        <v>158228150</v>
      </c>
      <c r="F30" s="18"/>
      <c r="G30" s="12">
        <f>SUM(G31:G32)</f>
        <v>165700000</v>
      </c>
    </row>
    <row r="31" spans="1:7" ht="12.75">
      <c r="A31" s="48" t="s">
        <v>87</v>
      </c>
      <c r="B31" s="48"/>
      <c r="C31" s="48"/>
      <c r="D31" s="11">
        <v>13</v>
      </c>
      <c r="E31" s="13">
        <f>UBS!P34</f>
        <v>101028150</v>
      </c>
      <c r="F31" s="18"/>
      <c r="G31" s="13">
        <v>108500000</v>
      </c>
    </row>
    <row r="32" spans="1:7" ht="12.75">
      <c r="A32" s="48" t="s">
        <v>86</v>
      </c>
      <c r="B32" s="48"/>
      <c r="C32" s="48"/>
      <c r="D32" s="11">
        <v>14</v>
      </c>
      <c r="E32" s="20">
        <f>UBS!P35</f>
        <v>57200000</v>
      </c>
      <c r="F32" s="18"/>
      <c r="G32" s="20">
        <v>57200000</v>
      </c>
    </row>
    <row r="33" spans="1:7" ht="12.75">
      <c r="A33" s="48"/>
      <c r="B33" s="48"/>
      <c r="C33" s="48"/>
      <c r="D33" s="11"/>
      <c r="E33" s="25"/>
      <c r="F33" s="18"/>
      <c r="G33" s="25"/>
    </row>
    <row r="34" spans="1:7" ht="12.75">
      <c r="A34" s="1" t="s">
        <v>17</v>
      </c>
      <c r="B34" s="1"/>
      <c r="C34" s="1"/>
      <c r="D34" s="11"/>
      <c r="E34" s="12">
        <f>SUM(E35:E41)</f>
        <v>481988180</v>
      </c>
      <c r="F34" s="18"/>
      <c r="G34" s="12">
        <f>SUM(G35:G41)</f>
        <v>507503484</v>
      </c>
    </row>
    <row r="35" spans="1:7" ht="12.75">
      <c r="A35" t="s">
        <v>80</v>
      </c>
      <c r="D35" s="3">
        <v>15</v>
      </c>
      <c r="E35" s="13">
        <f>UBS!P39</f>
        <v>359535025</v>
      </c>
      <c r="G35" s="13">
        <v>377735025</v>
      </c>
    </row>
    <row r="36" spans="1:7" ht="12.75">
      <c r="A36" t="s">
        <v>77</v>
      </c>
      <c r="D36" s="11">
        <v>16</v>
      </c>
      <c r="E36" s="16">
        <f>UBS!P41</f>
        <v>65076374</v>
      </c>
      <c r="G36" s="16">
        <v>71436405</v>
      </c>
    </row>
    <row r="37" spans="1:7" ht="12.75">
      <c r="A37" t="s">
        <v>81</v>
      </c>
      <c r="D37" s="11">
        <v>17</v>
      </c>
      <c r="E37" s="16">
        <f>UBS!P42</f>
        <v>50365512</v>
      </c>
      <c r="G37" s="16">
        <v>52085713</v>
      </c>
    </row>
    <row r="38" spans="1:7" ht="12.75">
      <c r="A38" s="48" t="s">
        <v>83</v>
      </c>
      <c r="B38" s="48"/>
      <c r="C38" s="48"/>
      <c r="D38" s="11"/>
      <c r="E38" s="16">
        <f>UBS!P43</f>
        <v>1450503</v>
      </c>
      <c r="F38" s="18"/>
      <c r="G38" s="16">
        <v>749138</v>
      </c>
    </row>
    <row r="39" spans="1:7" ht="12.75">
      <c r="A39" s="48" t="s">
        <v>252</v>
      </c>
      <c r="B39" s="48"/>
      <c r="C39" s="48"/>
      <c r="D39" s="11">
        <v>18</v>
      </c>
      <c r="E39" s="16">
        <f>UBS!P44</f>
        <v>644956</v>
      </c>
      <c r="F39" s="18"/>
      <c r="G39" s="16">
        <v>309081</v>
      </c>
    </row>
    <row r="40" spans="1:7" ht="12.75">
      <c r="A40" t="s">
        <v>78</v>
      </c>
      <c r="D40" s="11">
        <v>19</v>
      </c>
      <c r="E40" s="16">
        <f>UBS!P45</f>
        <v>4264769</v>
      </c>
      <c r="G40" s="16">
        <v>4520731</v>
      </c>
    </row>
    <row r="41" spans="1:7" ht="12.75">
      <c r="A41" t="s">
        <v>79</v>
      </c>
      <c r="D41" s="11"/>
      <c r="E41" s="20">
        <f>UBS!P46</f>
        <v>651041</v>
      </c>
      <c r="G41" s="20">
        <v>667391</v>
      </c>
    </row>
    <row r="42" spans="4:7" ht="12.75">
      <c r="D42" s="11"/>
      <c r="E42" s="25"/>
      <c r="G42" s="25"/>
    </row>
    <row r="43" spans="1:7" ht="13.5" thickBot="1">
      <c r="A43" s="46" t="s">
        <v>91</v>
      </c>
      <c r="B43" s="46"/>
      <c r="C43" s="46"/>
      <c r="D43" s="7" t="s">
        <v>18</v>
      </c>
      <c r="E43" s="14">
        <f>E24+E30+E34</f>
        <v>454245201</v>
      </c>
      <c r="F43" s="18"/>
      <c r="G43" s="14">
        <f>G24+G30+G34</f>
        <v>491252623</v>
      </c>
    </row>
    <row r="44" spans="1:7" ht="13.5" thickTop="1">
      <c r="A44" s="46"/>
      <c r="B44" s="46"/>
      <c r="C44" s="46"/>
      <c r="D44" s="7"/>
      <c r="E44" s="12"/>
      <c r="F44" s="18"/>
      <c r="G44" s="12"/>
    </row>
    <row r="45" spans="1:7" ht="12.75">
      <c r="A45" s="46" t="s">
        <v>479</v>
      </c>
      <c r="B45" s="46"/>
      <c r="C45" s="46"/>
      <c r="D45" s="7"/>
      <c r="E45" s="156">
        <f>E24/485000</f>
        <v>-383.4456268041237</v>
      </c>
      <c r="F45" s="18"/>
      <c r="G45" s="156">
        <f>G24/485000</f>
        <v>-375.15641443298966</v>
      </c>
    </row>
    <row r="46" spans="1:7" ht="12.75">
      <c r="A46" s="46"/>
      <c r="B46" s="46"/>
      <c r="C46" s="46"/>
      <c r="D46" s="7"/>
      <c r="E46" s="156"/>
      <c r="F46" s="18"/>
      <c r="G46" s="156"/>
    </row>
    <row r="47" spans="1:7" ht="12.75">
      <c r="A47" t="s">
        <v>37</v>
      </c>
      <c r="D47"/>
      <c r="F47"/>
      <c r="G47" s="22"/>
    </row>
    <row r="48" spans="4:7" ht="12.75">
      <c r="D48"/>
      <c r="E48" s="22"/>
      <c r="F48"/>
      <c r="G48" s="22"/>
    </row>
    <row r="49" spans="4:6" ht="12.75">
      <c r="D49"/>
      <c r="F49"/>
    </row>
    <row r="50" spans="1:5" ht="12.75">
      <c r="A50" s="1" t="s">
        <v>349</v>
      </c>
      <c r="B50" s="1" t="s">
        <v>410</v>
      </c>
      <c r="C50" s="1" t="s">
        <v>351</v>
      </c>
      <c r="D50" s="4"/>
      <c r="E50" s="1" t="s">
        <v>347</v>
      </c>
    </row>
    <row r="51" spans="1:5" ht="12.75">
      <c r="A51" t="s">
        <v>409</v>
      </c>
      <c r="B51" t="s">
        <v>331</v>
      </c>
      <c r="C51" t="s">
        <v>350</v>
      </c>
      <c r="E51" t="s">
        <v>348</v>
      </c>
    </row>
    <row r="52" spans="4:6" ht="12.75">
      <c r="D52" t="s">
        <v>38</v>
      </c>
      <c r="F52"/>
    </row>
    <row r="53" spans="4:6" ht="12.75">
      <c r="D53" t="s">
        <v>39</v>
      </c>
      <c r="F53"/>
    </row>
    <row r="54" spans="4:6" ht="12.75">
      <c r="D54"/>
      <c r="E54" s="1"/>
      <c r="F54" s="1"/>
    </row>
    <row r="55" spans="4:6" ht="12.75">
      <c r="D55"/>
      <c r="E55" s="1"/>
      <c r="F55" s="1"/>
    </row>
    <row r="56" spans="1:6" ht="12.75">
      <c r="A56" s="1" t="s">
        <v>32</v>
      </c>
      <c r="B56" s="1"/>
      <c r="C56" s="1"/>
      <c r="D56" s="1" t="s">
        <v>40</v>
      </c>
      <c r="F56" s="1"/>
    </row>
    <row r="57" spans="1:6" ht="12.75">
      <c r="A57" s="1" t="s">
        <v>466</v>
      </c>
      <c r="B57" s="1"/>
      <c r="C57" s="1"/>
      <c r="D57" s="1" t="s">
        <v>41</v>
      </c>
      <c r="F57"/>
    </row>
  </sheetData>
  <sheetProtection/>
  <mergeCells count="3">
    <mergeCell ref="A1:G1"/>
    <mergeCell ref="A2:G2"/>
    <mergeCell ref="A3:G3"/>
  </mergeCells>
  <printOptions horizontalCentered="1"/>
  <pageMargins left="0.75" right="0.75" top="0.75" bottom="0.5" header="0.5" footer="0.5"/>
  <pageSetup firstPageNumber="3" useFirstPageNumber="1" horizontalDpi="600" verticalDpi="600" orientation="portrait" paperSize="9" r:id="rId1"/>
  <headerFooter alignWithMargins="0">
    <oddHeader>&amp;RHAQUE SHAHALAM MANSUR &amp;&amp; CO.
Chartered Accountants</oddHeader>
    <oddFooter>&amp;C&amp;P</oddFooter>
  </headerFooter>
</worksheet>
</file>

<file path=xl/worksheets/sheet10.xml><?xml version="1.0" encoding="utf-8"?>
<worksheet xmlns="http://schemas.openxmlformats.org/spreadsheetml/2006/main" xmlns:r="http://schemas.openxmlformats.org/officeDocument/2006/relationships">
  <dimension ref="A1:Q108"/>
  <sheetViews>
    <sheetView zoomScalePageLayoutView="0" workbookViewId="0" topLeftCell="A1">
      <selection activeCell="B16" sqref="B16"/>
    </sheetView>
  </sheetViews>
  <sheetFormatPr defaultColWidth="9.140625" defaultRowHeight="12.75"/>
  <cols>
    <col min="1" max="1" width="4.7109375" style="7" customWidth="1"/>
    <col min="2" max="2" width="33.7109375" style="21" customWidth="1"/>
    <col min="3" max="3" width="11.7109375" style="21" customWidth="1"/>
    <col min="4" max="4" width="1.7109375" style="21" customWidth="1"/>
    <col min="5" max="5" width="11.7109375" style="21" customWidth="1"/>
    <col min="6" max="6" width="1.7109375" style="21" customWidth="1"/>
    <col min="7" max="7" width="11.7109375" style="21" customWidth="1"/>
    <col min="8" max="8" width="1.7109375" style="21" customWidth="1"/>
    <col min="9" max="9" width="11.7109375" style="21" customWidth="1"/>
    <col min="10" max="10" width="1.7109375" style="21" customWidth="1"/>
    <col min="11" max="11" width="12.7109375" style="21" customWidth="1"/>
    <col min="12" max="12" width="1.7109375" style="21" customWidth="1"/>
    <col min="13" max="13" width="11.7109375" style="21" customWidth="1"/>
    <col min="14" max="14" width="1.7109375" style="21" customWidth="1"/>
    <col min="15" max="15" width="12.7109375" style="21" customWidth="1"/>
    <col min="16" max="16" width="1.7109375" style="21" customWidth="1"/>
    <col min="17" max="17" width="12.57421875" style="21" customWidth="1"/>
    <col min="18" max="16384" width="9.140625" style="21" customWidth="1"/>
  </cols>
  <sheetData>
    <row r="1" spans="1:2" ht="12.75">
      <c r="A1" s="44" t="s">
        <v>181</v>
      </c>
      <c r="B1" s="10" t="s">
        <v>179</v>
      </c>
    </row>
    <row r="3" ht="12.75">
      <c r="B3" s="21" t="s">
        <v>180</v>
      </c>
    </row>
    <row r="6" spans="1:2" ht="12.75">
      <c r="A6" s="44" t="s">
        <v>185</v>
      </c>
      <c r="B6" s="10" t="s">
        <v>451</v>
      </c>
    </row>
    <row r="8" ht="12.75">
      <c r="B8" s="21" t="s">
        <v>145</v>
      </c>
    </row>
    <row r="9" spans="3:17" ht="12.75">
      <c r="C9" s="4" t="s">
        <v>105</v>
      </c>
      <c r="D9" s="4"/>
      <c r="E9" s="4" t="s">
        <v>120</v>
      </c>
      <c r="F9" s="4"/>
      <c r="G9" s="4" t="s">
        <v>121</v>
      </c>
      <c r="H9" s="4"/>
      <c r="I9" s="4" t="s">
        <v>122</v>
      </c>
      <c r="J9" s="4"/>
      <c r="K9" s="4" t="s">
        <v>123</v>
      </c>
      <c r="L9" s="4"/>
      <c r="M9" s="4" t="s">
        <v>125</v>
      </c>
      <c r="N9" s="4"/>
      <c r="O9" s="4">
        <v>2010</v>
      </c>
      <c r="P9" s="4"/>
      <c r="Q9" s="4">
        <v>2009</v>
      </c>
    </row>
    <row r="10" spans="2:17" ht="12.75">
      <c r="B10" s="21" t="s">
        <v>377</v>
      </c>
      <c r="C10" s="99">
        <f>C23</f>
        <v>28219420</v>
      </c>
      <c r="D10" s="99"/>
      <c r="E10" s="99">
        <f>E23</f>
        <v>3945431</v>
      </c>
      <c r="F10" s="99"/>
      <c r="G10" s="99">
        <f>G23</f>
        <v>14994032</v>
      </c>
      <c r="H10" s="99"/>
      <c r="I10" s="99">
        <f>I23</f>
        <v>20260404</v>
      </c>
      <c r="J10" s="99"/>
      <c r="K10" s="99">
        <f>K23</f>
        <v>0</v>
      </c>
      <c r="L10" s="99"/>
      <c r="M10" s="99">
        <f>M23</f>
        <v>0</v>
      </c>
      <c r="N10" s="99"/>
      <c r="O10" s="18">
        <f>C10+E10+G10+I10+K10+M10</f>
        <v>67419287</v>
      </c>
      <c r="P10" s="99"/>
      <c r="Q10" s="99">
        <v>74924376</v>
      </c>
    </row>
    <row r="11" spans="2:17" ht="12.75">
      <c r="B11" s="21" t="s">
        <v>378</v>
      </c>
      <c r="C11" s="99">
        <v>1970474</v>
      </c>
      <c r="D11" s="99"/>
      <c r="E11" s="99">
        <v>3277346</v>
      </c>
      <c r="F11" s="99"/>
      <c r="G11" s="99">
        <v>7533148</v>
      </c>
      <c r="H11" s="99"/>
      <c r="I11" s="99">
        <v>5609160</v>
      </c>
      <c r="J11" s="99"/>
      <c r="K11" s="99">
        <v>4626790</v>
      </c>
      <c r="L11" s="99"/>
      <c r="M11" s="99">
        <v>0</v>
      </c>
      <c r="N11" s="99"/>
      <c r="O11" s="18">
        <f>C11+E11+G11+I11+K11+M11</f>
        <v>23016918</v>
      </c>
      <c r="P11" s="99"/>
      <c r="Q11" s="99">
        <v>23016918</v>
      </c>
    </row>
    <row r="12" spans="2:17" ht="12.75">
      <c r="B12" s="21" t="s">
        <v>176</v>
      </c>
      <c r="C12" s="99">
        <v>100000</v>
      </c>
      <c r="D12" s="99"/>
      <c r="E12" s="99">
        <v>100000</v>
      </c>
      <c r="F12" s="99"/>
      <c r="G12" s="99">
        <v>80000</v>
      </c>
      <c r="H12" s="99"/>
      <c r="I12" s="99">
        <v>0</v>
      </c>
      <c r="J12" s="99"/>
      <c r="K12" s="99">
        <v>0</v>
      </c>
      <c r="L12" s="99"/>
      <c r="M12" s="99">
        <v>0</v>
      </c>
      <c r="N12" s="99"/>
      <c r="O12" s="18">
        <f>C12+E12+G12+I12+K12+M12</f>
        <v>280000</v>
      </c>
      <c r="P12" s="99"/>
      <c r="Q12" s="99">
        <v>280000</v>
      </c>
    </row>
    <row r="13" spans="2:17" ht="12.75">
      <c r="B13" s="21" t="s">
        <v>177</v>
      </c>
      <c r="C13" s="99">
        <v>0</v>
      </c>
      <c r="D13" s="99"/>
      <c r="E13" s="99">
        <v>575000</v>
      </c>
      <c r="F13" s="99"/>
      <c r="G13" s="99">
        <v>0</v>
      </c>
      <c r="H13" s="99"/>
      <c r="I13" s="99">
        <v>0</v>
      </c>
      <c r="J13" s="99"/>
      <c r="K13" s="99">
        <v>0</v>
      </c>
      <c r="L13" s="99"/>
      <c r="M13" s="99">
        <v>0</v>
      </c>
      <c r="N13" s="99"/>
      <c r="O13" s="18">
        <f>C13+E13+G13+I13+K13+M13</f>
        <v>575000</v>
      </c>
      <c r="P13" s="99"/>
      <c r="Q13" s="99">
        <v>575000</v>
      </c>
    </row>
    <row r="14" spans="2:17" ht="13.5" thickBot="1">
      <c r="B14" s="21" t="s">
        <v>163</v>
      </c>
      <c r="C14" s="100">
        <f>SUM(C10:C13)</f>
        <v>30289894</v>
      </c>
      <c r="D14" s="99"/>
      <c r="E14" s="100">
        <f>SUM(E10:E13)</f>
        <v>7897777</v>
      </c>
      <c r="F14" s="99"/>
      <c r="G14" s="100">
        <f>SUM(G10:G13)</f>
        <v>22607180</v>
      </c>
      <c r="H14" s="99"/>
      <c r="I14" s="100">
        <f>SUM(I10:I13)</f>
        <v>25869564</v>
      </c>
      <c r="J14" s="99"/>
      <c r="K14" s="100">
        <f>SUM(K10:K13)</f>
        <v>4626790</v>
      </c>
      <c r="L14" s="99"/>
      <c r="M14" s="100">
        <f>SUM(M10:M13)</f>
        <v>0</v>
      </c>
      <c r="N14" s="99"/>
      <c r="O14" s="100">
        <f>SUM(O10:O13)</f>
        <v>91291205</v>
      </c>
      <c r="P14" s="99"/>
      <c r="Q14" s="100">
        <f>SUM(Q10:Q13)</f>
        <v>98796294</v>
      </c>
    </row>
    <row r="15" spans="3:17" ht="13.5" thickTop="1">
      <c r="C15" s="104"/>
      <c r="D15" s="99"/>
      <c r="E15" s="104"/>
      <c r="F15" s="99"/>
      <c r="G15" s="104"/>
      <c r="H15" s="99"/>
      <c r="I15" s="104"/>
      <c r="J15" s="99"/>
      <c r="K15" s="104"/>
      <c r="L15" s="99"/>
      <c r="M15" s="104"/>
      <c r="N15" s="99"/>
      <c r="O15" s="104"/>
      <c r="P15" s="99"/>
      <c r="Q15" s="104"/>
    </row>
    <row r="16" spans="3:17" ht="12.75">
      <c r="C16" s="104"/>
      <c r="D16" s="99"/>
      <c r="E16" s="104"/>
      <c r="F16" s="99"/>
      <c r="G16" s="104"/>
      <c r="H16" s="99"/>
      <c r="I16" s="104"/>
      <c r="J16" s="99"/>
      <c r="K16" s="104"/>
      <c r="L16" s="99"/>
      <c r="M16" s="104"/>
      <c r="N16" s="99"/>
      <c r="O16" s="104"/>
      <c r="P16" s="99"/>
      <c r="Q16" s="104"/>
    </row>
    <row r="17" spans="1:2" ht="12.75">
      <c r="A17" s="142" t="s">
        <v>375</v>
      </c>
      <c r="B17" s="10" t="s">
        <v>452</v>
      </c>
    </row>
    <row r="18" spans="1:2" ht="12.75">
      <c r="A18" s="143"/>
      <c r="B18" s="10"/>
    </row>
    <row r="19" spans="1:2" ht="12.75">
      <c r="A19" s="143"/>
      <c r="B19" s="21" t="s">
        <v>402</v>
      </c>
    </row>
    <row r="20" spans="1:17" ht="12.75">
      <c r="A20" s="143"/>
      <c r="C20" s="4" t="s">
        <v>105</v>
      </c>
      <c r="D20" s="4"/>
      <c r="E20" s="4" t="s">
        <v>120</v>
      </c>
      <c r="F20" s="4"/>
      <c r="G20" s="4" t="s">
        <v>121</v>
      </c>
      <c r="H20" s="4"/>
      <c r="I20" s="4" t="s">
        <v>122</v>
      </c>
      <c r="J20" s="4"/>
      <c r="K20" s="4" t="s">
        <v>123</v>
      </c>
      <c r="L20" s="4"/>
      <c r="M20" s="4" t="s">
        <v>125</v>
      </c>
      <c r="N20" s="4"/>
      <c r="O20" s="4">
        <v>2010</v>
      </c>
      <c r="P20" s="4"/>
      <c r="Q20" s="4">
        <v>2009</v>
      </c>
    </row>
    <row r="21" spans="1:17" ht="12.75">
      <c r="A21" s="143"/>
      <c r="B21" s="21" t="s">
        <v>95</v>
      </c>
      <c r="C21" s="99">
        <v>31496698</v>
      </c>
      <c r="D21" s="99"/>
      <c r="E21" s="99">
        <v>4509064</v>
      </c>
      <c r="F21" s="99"/>
      <c r="G21" s="99">
        <v>17136036</v>
      </c>
      <c r="H21" s="99"/>
      <c r="I21" s="99">
        <v>21782578</v>
      </c>
      <c r="J21" s="99"/>
      <c r="K21" s="99">
        <v>0</v>
      </c>
      <c r="L21" s="99"/>
      <c r="M21" s="99">
        <v>0</v>
      </c>
      <c r="N21" s="99"/>
      <c r="O21" s="18">
        <f>C21+E21+G21+I21+K21+M21</f>
        <v>74924376</v>
      </c>
      <c r="P21" s="99"/>
      <c r="Q21" s="99">
        <v>82429465</v>
      </c>
    </row>
    <row r="22" spans="1:17" ht="12.75">
      <c r="A22" s="143"/>
      <c r="B22" s="21" t="s">
        <v>183</v>
      </c>
      <c r="C22" s="99">
        <v>3277278</v>
      </c>
      <c r="D22" s="99"/>
      <c r="E22" s="99">
        <v>563633</v>
      </c>
      <c r="F22" s="99"/>
      <c r="G22" s="99">
        <v>2142004</v>
      </c>
      <c r="H22" s="99"/>
      <c r="I22" s="99">
        <v>1522174</v>
      </c>
      <c r="J22" s="99"/>
      <c r="K22" s="99">
        <v>0</v>
      </c>
      <c r="L22" s="99"/>
      <c r="M22" s="99">
        <v>0</v>
      </c>
      <c r="N22" s="99"/>
      <c r="O22" s="18">
        <f>C22+E22+G22+I22+K22+M22</f>
        <v>7505089</v>
      </c>
      <c r="P22" s="99"/>
      <c r="Q22" s="99">
        <v>7505089</v>
      </c>
    </row>
    <row r="23" spans="1:17" ht="13.5" thickBot="1">
      <c r="A23" s="143"/>
      <c r="B23" s="21" t="s">
        <v>163</v>
      </c>
      <c r="C23" s="100">
        <f>C21-C22</f>
        <v>28219420</v>
      </c>
      <c r="D23" s="99"/>
      <c r="E23" s="100">
        <f>E21-E22</f>
        <v>3945431</v>
      </c>
      <c r="F23" s="99"/>
      <c r="G23" s="100">
        <f>G21-G22</f>
        <v>14994032</v>
      </c>
      <c r="H23" s="99"/>
      <c r="I23" s="100">
        <f>I21-I22</f>
        <v>20260404</v>
      </c>
      <c r="J23" s="99"/>
      <c r="K23" s="100">
        <f>K21-K22</f>
        <v>0</v>
      </c>
      <c r="L23" s="99"/>
      <c r="M23" s="100">
        <f>M21-M22</f>
        <v>0</v>
      </c>
      <c r="N23" s="99"/>
      <c r="O23" s="100">
        <f>O21-O22</f>
        <v>67419287</v>
      </c>
      <c r="P23" s="99"/>
      <c r="Q23" s="100">
        <f>Q21-Q22</f>
        <v>74924376</v>
      </c>
    </row>
    <row r="24" spans="1:17" ht="13.5" thickTop="1">
      <c r="A24" s="143"/>
      <c r="C24" s="104"/>
      <c r="D24" s="99"/>
      <c r="E24" s="104"/>
      <c r="F24" s="99"/>
      <c r="G24" s="104"/>
      <c r="H24" s="99"/>
      <c r="I24" s="104"/>
      <c r="J24" s="99"/>
      <c r="K24" s="104"/>
      <c r="L24" s="99"/>
      <c r="M24" s="104"/>
      <c r="N24" s="99"/>
      <c r="O24" s="104"/>
      <c r="P24" s="99"/>
      <c r="Q24" s="104"/>
    </row>
    <row r="25" spans="1:17" ht="12.75">
      <c r="A25" s="143"/>
      <c r="C25" s="104"/>
      <c r="D25" s="99"/>
      <c r="E25" s="104"/>
      <c r="F25" s="99"/>
      <c r="G25" s="104"/>
      <c r="H25" s="99"/>
      <c r="I25" s="104"/>
      <c r="J25" s="99"/>
      <c r="K25" s="104"/>
      <c r="L25" s="99"/>
      <c r="M25" s="104"/>
      <c r="N25" s="99"/>
      <c r="O25" s="104"/>
      <c r="P25" s="99"/>
      <c r="Q25" s="104"/>
    </row>
    <row r="26" spans="1:2" ht="12.75">
      <c r="A26" s="142" t="s">
        <v>376</v>
      </c>
      <c r="B26" s="10" t="s">
        <v>184</v>
      </c>
    </row>
    <row r="27" ht="12.75">
      <c r="B27" s="10"/>
    </row>
    <row r="28" ht="12.75">
      <c r="B28" s="21" t="s">
        <v>182</v>
      </c>
    </row>
    <row r="31" spans="1:2" ht="12.75">
      <c r="A31" s="44" t="s">
        <v>188</v>
      </c>
      <c r="B31" s="10" t="s">
        <v>453</v>
      </c>
    </row>
    <row r="33" ht="12.75">
      <c r="B33" s="21" t="s">
        <v>145</v>
      </c>
    </row>
    <row r="34" spans="3:17" ht="12.75">
      <c r="C34" s="4" t="s">
        <v>105</v>
      </c>
      <c r="D34" s="4"/>
      <c r="E34" s="4" t="s">
        <v>120</v>
      </c>
      <c r="F34" s="4"/>
      <c r="G34" s="4" t="s">
        <v>121</v>
      </c>
      <c r="H34" s="4"/>
      <c r="I34" s="4" t="s">
        <v>122</v>
      </c>
      <c r="J34" s="4"/>
      <c r="K34" s="4" t="s">
        <v>123</v>
      </c>
      <c r="L34" s="4"/>
      <c r="M34" s="4" t="s">
        <v>125</v>
      </c>
      <c r="N34" s="4"/>
      <c r="O34" s="4">
        <v>2010</v>
      </c>
      <c r="P34" s="4"/>
      <c r="Q34" s="4">
        <v>2009</v>
      </c>
    </row>
    <row r="35" spans="2:17" ht="12.75">
      <c r="B35" s="21" t="s">
        <v>385</v>
      </c>
      <c r="C35" s="99">
        <v>5267561</v>
      </c>
      <c r="D35" s="99"/>
      <c r="E35" s="99">
        <v>-74172097</v>
      </c>
      <c r="F35" s="99"/>
      <c r="G35" s="99">
        <v>-81568899</v>
      </c>
      <c r="H35" s="99"/>
      <c r="I35" s="99">
        <v>-98840119</v>
      </c>
      <c r="J35" s="99"/>
      <c r="K35" s="99">
        <v>-113890635</v>
      </c>
      <c r="L35" s="99"/>
      <c r="M35" s="99">
        <v>-72742966</v>
      </c>
      <c r="N35" s="99"/>
      <c r="O35" s="18">
        <f>C35+E35+G35+I35+K35+M35</f>
        <v>-435947155</v>
      </c>
      <c r="P35" s="99"/>
      <c r="Q35" s="99">
        <v>-438954060</v>
      </c>
    </row>
    <row r="36" spans="2:17" ht="12.75">
      <c r="B36" s="21" t="s">
        <v>428</v>
      </c>
      <c r="C36" s="99">
        <f>UPL!D23</f>
        <v>-761659</v>
      </c>
      <c r="D36" s="99"/>
      <c r="E36" s="99">
        <f>UPL!F23</f>
        <v>193707</v>
      </c>
      <c r="F36" s="99"/>
      <c r="G36" s="99">
        <f>UPL!H23</f>
        <v>685038</v>
      </c>
      <c r="H36" s="99"/>
      <c r="I36" s="99">
        <f>UPL!J23</f>
        <v>3220215</v>
      </c>
      <c r="J36" s="99"/>
      <c r="K36" s="99">
        <f>UPL!L23</f>
        <v>99472</v>
      </c>
      <c r="L36" s="99"/>
      <c r="M36" s="99">
        <f>UPL!N23</f>
        <v>48048</v>
      </c>
      <c r="N36" s="99"/>
      <c r="O36" s="18">
        <f>C36+E36+G36+I36+K36+M36</f>
        <v>3484821</v>
      </c>
      <c r="P36" s="99"/>
      <c r="Q36" s="99">
        <v>3006905</v>
      </c>
    </row>
    <row r="37" spans="2:17" ht="13.5" thickBot="1">
      <c r="B37" s="21" t="s">
        <v>163</v>
      </c>
      <c r="C37" s="100">
        <f>SUM(C35:C36)</f>
        <v>4505902</v>
      </c>
      <c r="D37" s="99"/>
      <c r="E37" s="100">
        <f>SUM(E35:E36)</f>
        <v>-73978390</v>
      </c>
      <c r="F37" s="99"/>
      <c r="G37" s="100">
        <f>SUM(G35:G36)</f>
        <v>-80883861</v>
      </c>
      <c r="H37" s="99"/>
      <c r="I37" s="100">
        <f>SUM(I35:I36)</f>
        <v>-95619904</v>
      </c>
      <c r="J37" s="99"/>
      <c r="K37" s="100">
        <f>SUM(K35:K36)</f>
        <v>-113791163</v>
      </c>
      <c r="L37" s="99"/>
      <c r="M37" s="100">
        <f>SUM(M35:M36)</f>
        <v>-72694918</v>
      </c>
      <c r="N37" s="99"/>
      <c r="O37" s="100">
        <f>SUM(O35:O36)</f>
        <v>-432462334</v>
      </c>
      <c r="P37" s="99"/>
      <c r="Q37" s="100">
        <f>SUM(Q35:Q36)</f>
        <v>-435947155</v>
      </c>
    </row>
    <row r="38" ht="13.5" thickTop="1">
      <c r="O38" s="144"/>
    </row>
    <row r="41" spans="1:2" ht="12.75">
      <c r="A41" s="44" t="s">
        <v>46</v>
      </c>
      <c r="B41" s="10" t="s">
        <v>454</v>
      </c>
    </row>
    <row r="42" spans="1:2" ht="12.75">
      <c r="A42" s="44"/>
      <c r="B42" s="10"/>
    </row>
    <row r="43" spans="2:17" ht="40.5" customHeight="1">
      <c r="B43" s="161" t="s">
        <v>401</v>
      </c>
      <c r="C43" s="161"/>
      <c r="D43" s="161"/>
      <c r="E43" s="161"/>
      <c r="F43" s="161"/>
      <c r="G43" s="161"/>
      <c r="H43" s="161"/>
      <c r="I43" s="161"/>
      <c r="J43" s="161"/>
      <c r="K43" s="161"/>
      <c r="L43" s="161"/>
      <c r="M43" s="161"/>
      <c r="N43" s="161"/>
      <c r="O43" s="161"/>
      <c r="P43" s="161"/>
      <c r="Q43" s="161"/>
    </row>
    <row r="44" ht="12.75">
      <c r="B44" s="21" t="s">
        <v>186</v>
      </c>
    </row>
    <row r="45" ht="12.75">
      <c r="B45" s="21" t="s">
        <v>406</v>
      </c>
    </row>
    <row r="46" ht="12.75">
      <c r="B46" s="21" t="s">
        <v>187</v>
      </c>
    </row>
    <row r="47" ht="12.75">
      <c r="B47" s="21" t="s">
        <v>407</v>
      </c>
    </row>
    <row r="48" ht="12.75">
      <c r="B48" s="21" t="s">
        <v>408</v>
      </c>
    </row>
    <row r="51" spans="1:2" ht="12.75">
      <c r="A51" s="44" t="s">
        <v>200</v>
      </c>
      <c r="B51" s="10" t="s">
        <v>399</v>
      </c>
    </row>
    <row r="53" spans="2:17" ht="27" customHeight="1">
      <c r="B53" s="161" t="s">
        <v>266</v>
      </c>
      <c r="C53" s="161"/>
      <c r="D53" s="161"/>
      <c r="E53" s="161"/>
      <c r="F53" s="161"/>
      <c r="G53" s="161"/>
      <c r="H53" s="161"/>
      <c r="I53" s="161"/>
      <c r="J53" s="161"/>
      <c r="K53" s="161"/>
      <c r="L53" s="161"/>
      <c r="M53" s="161"/>
      <c r="N53" s="161"/>
      <c r="O53" s="161"/>
      <c r="P53" s="161"/>
      <c r="Q53" s="161"/>
    </row>
    <row r="56" spans="1:2" ht="12.75">
      <c r="A56" s="44" t="s">
        <v>237</v>
      </c>
      <c r="B56" s="10" t="s">
        <v>455</v>
      </c>
    </row>
    <row r="58" ht="12.75">
      <c r="B58" s="21" t="s">
        <v>189</v>
      </c>
    </row>
    <row r="59" ht="12.75">
      <c r="B59" s="21" t="s">
        <v>190</v>
      </c>
    </row>
    <row r="60" spans="15:17" ht="12.75">
      <c r="O60" s="4">
        <v>2010</v>
      </c>
      <c r="P60" s="4"/>
      <c r="Q60" s="4">
        <v>2009</v>
      </c>
    </row>
    <row r="61" spans="2:17" ht="12.75">
      <c r="B61" s="21" t="s">
        <v>191</v>
      </c>
      <c r="O61" s="99">
        <v>174264454</v>
      </c>
      <c r="Q61" s="99">
        <v>174264454</v>
      </c>
    </row>
    <row r="62" spans="2:17" ht="12.75">
      <c r="B62" s="21" t="s">
        <v>192</v>
      </c>
      <c r="O62" s="99">
        <v>69819803</v>
      </c>
      <c r="Q62" s="99">
        <v>88019803</v>
      </c>
    </row>
    <row r="63" spans="2:17" ht="12.75">
      <c r="B63" s="21" t="s">
        <v>267</v>
      </c>
      <c r="O63" s="99">
        <v>115450768</v>
      </c>
      <c r="Q63" s="99">
        <v>115450768</v>
      </c>
    </row>
    <row r="64" spans="15:17" ht="13.5" thickBot="1">
      <c r="O64" s="100">
        <f>SUM(O61:O63)</f>
        <v>359535025</v>
      </c>
      <c r="Q64" s="100">
        <f>SUM(Q61:Q63)</f>
        <v>377735025</v>
      </c>
    </row>
    <row r="65" spans="2:17" ht="39" customHeight="1" thickTop="1">
      <c r="B65" s="161" t="s">
        <v>473</v>
      </c>
      <c r="C65" s="161"/>
      <c r="D65" s="161"/>
      <c r="E65" s="161"/>
      <c r="F65" s="161"/>
      <c r="G65" s="161"/>
      <c r="H65" s="161"/>
      <c r="I65" s="161"/>
      <c r="J65" s="161"/>
      <c r="K65" s="161"/>
      <c r="L65" s="161"/>
      <c r="M65" s="161"/>
      <c r="N65" s="161"/>
      <c r="O65" s="161"/>
      <c r="P65" s="161"/>
      <c r="Q65" s="161"/>
    </row>
    <row r="66" spans="2:17" ht="27.75" customHeight="1">
      <c r="B66" s="161" t="s">
        <v>387</v>
      </c>
      <c r="C66" s="161"/>
      <c r="D66" s="161"/>
      <c r="E66" s="161"/>
      <c r="F66" s="161"/>
      <c r="G66" s="161"/>
      <c r="H66" s="161"/>
      <c r="I66" s="161"/>
      <c r="J66" s="161"/>
      <c r="K66" s="161"/>
      <c r="L66" s="161"/>
      <c r="M66" s="161"/>
      <c r="N66" s="161"/>
      <c r="O66" s="161"/>
      <c r="P66" s="161"/>
      <c r="Q66" s="161"/>
    </row>
    <row r="67" ht="12.75">
      <c r="B67" s="21" t="s">
        <v>268</v>
      </c>
    </row>
    <row r="70" spans="1:2" ht="12.75">
      <c r="A70" s="44" t="s">
        <v>241</v>
      </c>
      <c r="B70" s="1" t="s">
        <v>456</v>
      </c>
    </row>
    <row r="72" ht="12.75">
      <c r="B72" s="21" t="s">
        <v>280</v>
      </c>
    </row>
    <row r="74" spans="1:2" ht="12.75">
      <c r="A74" s="44" t="s">
        <v>246</v>
      </c>
      <c r="B74" s="10" t="s">
        <v>457</v>
      </c>
    </row>
    <row r="76" ht="12.75">
      <c r="B76" s="21" t="s">
        <v>145</v>
      </c>
    </row>
    <row r="77" spans="3:17" ht="12.75">
      <c r="C77" s="4" t="s">
        <v>105</v>
      </c>
      <c r="D77" s="4"/>
      <c r="E77" s="4" t="s">
        <v>120</v>
      </c>
      <c r="F77" s="4"/>
      <c r="G77" s="4" t="s">
        <v>121</v>
      </c>
      <c r="H77" s="4"/>
      <c r="I77" s="4" t="s">
        <v>122</v>
      </c>
      <c r="J77" s="4"/>
      <c r="K77" s="4" t="s">
        <v>123</v>
      </c>
      <c r="L77" s="4"/>
      <c r="M77" s="4" t="s">
        <v>125</v>
      </c>
      <c r="N77" s="4"/>
      <c r="O77" s="4">
        <v>2010</v>
      </c>
      <c r="P77" s="4"/>
      <c r="Q77" s="4">
        <v>2009</v>
      </c>
    </row>
    <row r="78" spans="2:17" ht="12.75">
      <c r="B78" s="21" t="s">
        <v>193</v>
      </c>
      <c r="C78" s="99">
        <v>0</v>
      </c>
      <c r="D78" s="99"/>
      <c r="E78" s="99">
        <v>0</v>
      </c>
      <c r="F78" s="99"/>
      <c r="G78" s="99">
        <v>0</v>
      </c>
      <c r="H78" s="99"/>
      <c r="I78" s="99">
        <v>184500</v>
      </c>
      <c r="J78" s="99"/>
      <c r="K78" s="99">
        <v>0</v>
      </c>
      <c r="L78" s="99"/>
      <c r="M78" s="99">
        <v>0</v>
      </c>
      <c r="N78" s="99"/>
      <c r="O78" s="18">
        <f>C78+E78+G78+I78+K78+M78</f>
        <v>184500</v>
      </c>
      <c r="P78" s="99"/>
      <c r="Q78" s="99">
        <v>106564</v>
      </c>
    </row>
    <row r="79" spans="2:17" ht="12.75">
      <c r="B79" s="21" t="s">
        <v>269</v>
      </c>
      <c r="C79" s="99">
        <v>0</v>
      </c>
      <c r="D79" s="99"/>
      <c r="E79" s="99">
        <v>5000</v>
      </c>
      <c r="F79" s="99"/>
      <c r="G79" s="99">
        <v>8500</v>
      </c>
      <c r="H79" s="99"/>
      <c r="I79" s="99">
        <v>21500</v>
      </c>
      <c r="J79" s="99"/>
      <c r="K79" s="99">
        <v>0</v>
      </c>
      <c r="L79" s="99"/>
      <c r="M79" s="99">
        <v>0</v>
      </c>
      <c r="N79" s="99"/>
      <c r="O79" s="18">
        <f aca="true" t="shared" si="0" ref="O79:O88">C79+E79+G79+I79+K79+M79</f>
        <v>35000</v>
      </c>
      <c r="P79" s="99"/>
      <c r="Q79" s="99">
        <v>31516</v>
      </c>
    </row>
    <row r="80" spans="2:17" ht="12.75">
      <c r="B80" s="21" t="s">
        <v>270</v>
      </c>
      <c r="C80" s="99">
        <v>0</v>
      </c>
      <c r="D80" s="99"/>
      <c r="E80" s="99">
        <v>0</v>
      </c>
      <c r="F80" s="99"/>
      <c r="G80" s="99">
        <v>0</v>
      </c>
      <c r="H80" s="99"/>
      <c r="I80" s="99">
        <v>850000</v>
      </c>
      <c r="J80" s="99"/>
      <c r="K80" s="99">
        <v>0</v>
      </c>
      <c r="L80" s="99"/>
      <c r="M80" s="99">
        <v>0</v>
      </c>
      <c r="N80" s="99"/>
      <c r="O80" s="18">
        <f t="shared" si="0"/>
        <v>850000</v>
      </c>
      <c r="P80" s="99"/>
      <c r="Q80" s="99">
        <v>1100159</v>
      </c>
    </row>
    <row r="81" spans="2:17" ht="12.75">
      <c r="B81" s="21" t="s">
        <v>194</v>
      </c>
      <c r="C81" s="99">
        <v>0</v>
      </c>
      <c r="D81" s="99"/>
      <c r="E81" s="99">
        <v>8000</v>
      </c>
      <c r="F81" s="99"/>
      <c r="G81" s="99">
        <v>12000</v>
      </c>
      <c r="H81" s="99"/>
      <c r="I81" s="99">
        <v>20000</v>
      </c>
      <c r="J81" s="99"/>
      <c r="K81" s="99">
        <v>0</v>
      </c>
      <c r="L81" s="99"/>
      <c r="M81" s="99">
        <v>0</v>
      </c>
      <c r="N81" s="99"/>
      <c r="O81" s="18">
        <f t="shared" si="0"/>
        <v>40000</v>
      </c>
      <c r="P81" s="99"/>
      <c r="Q81" s="99">
        <v>56487</v>
      </c>
    </row>
    <row r="82" spans="2:17" ht="12.75">
      <c r="B82" s="21" t="s">
        <v>381</v>
      </c>
      <c r="C82" s="99">
        <v>0</v>
      </c>
      <c r="D82" s="99"/>
      <c r="E82" s="99">
        <v>0</v>
      </c>
      <c r="F82" s="99"/>
      <c r="G82" s="99">
        <v>0</v>
      </c>
      <c r="H82" s="99"/>
      <c r="I82" s="99">
        <v>0</v>
      </c>
      <c r="J82" s="99"/>
      <c r="K82" s="99">
        <v>0</v>
      </c>
      <c r="L82" s="99"/>
      <c r="M82" s="99">
        <v>0</v>
      </c>
      <c r="N82" s="99"/>
      <c r="O82" s="18">
        <f t="shared" si="0"/>
        <v>0</v>
      </c>
      <c r="P82" s="99"/>
      <c r="Q82" s="99">
        <v>156750</v>
      </c>
    </row>
    <row r="83" spans="2:17" ht="12.75">
      <c r="B83" s="21" t="s">
        <v>195</v>
      </c>
      <c r="C83" s="99">
        <v>0</v>
      </c>
      <c r="D83" s="99"/>
      <c r="E83" s="99">
        <v>3500</v>
      </c>
      <c r="F83" s="99"/>
      <c r="G83" s="99">
        <v>4500</v>
      </c>
      <c r="H83" s="99"/>
      <c r="I83" s="99">
        <v>7000</v>
      </c>
      <c r="J83" s="99"/>
      <c r="K83" s="99">
        <v>0</v>
      </c>
      <c r="L83" s="99"/>
      <c r="M83" s="99">
        <v>0</v>
      </c>
      <c r="N83" s="99"/>
      <c r="O83" s="18">
        <f t="shared" si="0"/>
        <v>15000</v>
      </c>
      <c r="P83" s="99"/>
      <c r="Q83" s="99">
        <v>18458</v>
      </c>
    </row>
    <row r="84" spans="2:17" ht="12.75">
      <c r="B84" s="21" t="s">
        <v>222</v>
      </c>
      <c r="C84" s="147">
        <v>0</v>
      </c>
      <c r="D84" s="147"/>
      <c r="E84" s="99">
        <v>15000</v>
      </c>
      <c r="F84" s="99"/>
      <c r="G84" s="99">
        <v>20000</v>
      </c>
      <c r="H84" s="99"/>
      <c r="I84" s="99">
        <v>35000</v>
      </c>
      <c r="J84" s="99"/>
      <c r="K84" s="99">
        <v>5000</v>
      </c>
      <c r="L84" s="99"/>
      <c r="M84" s="99">
        <v>5000</v>
      </c>
      <c r="N84" s="99"/>
      <c r="O84" s="18">
        <f>C84+E84+G84+I84+K84+M84</f>
        <v>80000</v>
      </c>
      <c r="P84" s="99"/>
      <c r="Q84" s="99">
        <v>70000</v>
      </c>
    </row>
    <row r="85" spans="2:17" ht="12.75">
      <c r="B85" s="21" t="s">
        <v>196</v>
      </c>
      <c r="C85" s="99">
        <v>0</v>
      </c>
      <c r="D85" s="99"/>
      <c r="E85" s="99">
        <v>22254</v>
      </c>
      <c r="F85" s="99"/>
      <c r="G85" s="99">
        <v>63128</v>
      </c>
      <c r="H85" s="99"/>
      <c r="I85" s="99">
        <v>240154</v>
      </c>
      <c r="J85" s="99"/>
      <c r="K85" s="99">
        <v>5029</v>
      </c>
      <c r="L85" s="99"/>
      <c r="M85" s="99">
        <v>2000</v>
      </c>
      <c r="N85" s="99"/>
      <c r="O85" s="18">
        <f t="shared" si="0"/>
        <v>332565</v>
      </c>
      <c r="P85" s="99"/>
      <c r="Q85" s="99">
        <v>12565</v>
      </c>
    </row>
    <row r="86" spans="2:17" ht="12.75">
      <c r="B86" s="21" t="s">
        <v>197</v>
      </c>
      <c r="C86" s="99">
        <v>0</v>
      </c>
      <c r="D86" s="99"/>
      <c r="E86" s="99">
        <v>180000</v>
      </c>
      <c r="F86" s="99"/>
      <c r="G86" s="99">
        <v>290000</v>
      </c>
      <c r="H86" s="99"/>
      <c r="I86" s="99">
        <v>320150</v>
      </c>
      <c r="J86" s="99"/>
      <c r="K86" s="99">
        <v>150350</v>
      </c>
      <c r="L86" s="99"/>
      <c r="M86" s="99">
        <v>159500</v>
      </c>
      <c r="N86" s="99"/>
      <c r="O86" s="18">
        <f t="shared" si="0"/>
        <v>1100000</v>
      </c>
      <c r="P86" s="99"/>
      <c r="Q86" s="99">
        <v>804763</v>
      </c>
    </row>
    <row r="87" spans="2:17" ht="12.75">
      <c r="B87" s="21" t="s">
        <v>198</v>
      </c>
      <c r="C87" s="99">
        <v>0</v>
      </c>
      <c r="D87" s="99"/>
      <c r="E87" s="99">
        <v>12497840</v>
      </c>
      <c r="F87" s="99"/>
      <c r="G87" s="99">
        <v>12809087</v>
      </c>
      <c r="H87" s="99"/>
      <c r="I87" s="99">
        <v>18570091</v>
      </c>
      <c r="J87" s="99"/>
      <c r="K87" s="99">
        <v>886602</v>
      </c>
      <c r="L87" s="99"/>
      <c r="M87" s="99">
        <v>0</v>
      </c>
      <c r="N87" s="99"/>
      <c r="O87" s="18">
        <f t="shared" si="0"/>
        <v>44763620</v>
      </c>
      <c r="P87" s="99"/>
      <c r="Q87" s="99">
        <v>44763620</v>
      </c>
    </row>
    <row r="88" spans="2:17" ht="12.75">
      <c r="B88" s="21" t="s">
        <v>199</v>
      </c>
      <c r="C88" s="99">
        <v>0</v>
      </c>
      <c r="D88" s="99"/>
      <c r="E88" s="99">
        <v>142170</v>
      </c>
      <c r="F88" s="99"/>
      <c r="G88" s="99">
        <v>784215</v>
      </c>
      <c r="H88" s="99"/>
      <c r="I88" s="99">
        <v>941231</v>
      </c>
      <c r="J88" s="99"/>
      <c r="K88" s="99">
        <v>712480</v>
      </c>
      <c r="L88" s="99"/>
      <c r="M88" s="99">
        <v>384731</v>
      </c>
      <c r="N88" s="99"/>
      <c r="O88" s="18">
        <f t="shared" si="0"/>
        <v>2964827</v>
      </c>
      <c r="P88" s="99"/>
      <c r="Q88" s="99">
        <v>4964831</v>
      </c>
    </row>
    <row r="89" spans="2:17" ht="13.5" thickBot="1">
      <c r="B89" s="21" t="s">
        <v>163</v>
      </c>
      <c r="C89" s="100">
        <f>SUM(C78:C88)</f>
        <v>0</v>
      </c>
      <c r="D89" s="99"/>
      <c r="E89" s="100">
        <f>SUM(E78:E88)</f>
        <v>12873764</v>
      </c>
      <c r="F89" s="99"/>
      <c r="G89" s="100">
        <f>SUM(G78:G88)</f>
        <v>13991430</v>
      </c>
      <c r="H89" s="99"/>
      <c r="I89" s="100">
        <f>SUM(I78:I88)</f>
        <v>21189626</v>
      </c>
      <c r="J89" s="99"/>
      <c r="K89" s="100">
        <f>SUM(K78:K88)</f>
        <v>1759461</v>
      </c>
      <c r="L89" s="99"/>
      <c r="M89" s="100">
        <f>SUM(M78:M88)</f>
        <v>551231</v>
      </c>
      <c r="N89" s="99"/>
      <c r="O89" s="100">
        <f>SUM(O78:O88)</f>
        <v>50365512</v>
      </c>
      <c r="P89" s="99"/>
      <c r="Q89" s="100">
        <f>SUM(Q78:Q88)</f>
        <v>52085713</v>
      </c>
    </row>
    <row r="90" spans="3:17" ht="13.5" thickTop="1">
      <c r="C90" s="99"/>
      <c r="D90" s="99"/>
      <c r="E90" s="99"/>
      <c r="F90" s="99"/>
      <c r="G90" s="99"/>
      <c r="H90" s="99"/>
      <c r="I90" s="99"/>
      <c r="J90" s="99"/>
      <c r="K90" s="99"/>
      <c r="L90" s="99"/>
      <c r="M90" s="99"/>
      <c r="N90" s="99"/>
      <c r="O90" s="99"/>
      <c r="P90" s="99"/>
      <c r="Q90" s="99"/>
    </row>
    <row r="92" spans="1:2" ht="12.75">
      <c r="A92" s="44" t="s">
        <v>247</v>
      </c>
      <c r="B92" s="10" t="s">
        <v>474</v>
      </c>
    </row>
    <row r="94" ht="12.75">
      <c r="B94" s="21" t="s">
        <v>145</v>
      </c>
    </row>
    <row r="95" spans="3:17" ht="12.75">
      <c r="C95" s="4" t="s">
        <v>105</v>
      </c>
      <c r="D95" s="4"/>
      <c r="E95" s="4" t="s">
        <v>120</v>
      </c>
      <c r="F95" s="4"/>
      <c r="G95" s="4" t="s">
        <v>121</v>
      </c>
      <c r="H95" s="4"/>
      <c r="I95" s="4" t="s">
        <v>122</v>
      </c>
      <c r="J95" s="4"/>
      <c r="K95" s="4" t="s">
        <v>123</v>
      </c>
      <c r="L95" s="4"/>
      <c r="M95" s="4" t="s">
        <v>125</v>
      </c>
      <c r="N95" s="4"/>
      <c r="O95" s="4">
        <v>2010</v>
      </c>
      <c r="P95" s="4"/>
      <c r="Q95" s="4">
        <v>2009</v>
      </c>
    </row>
    <row r="96" spans="2:17" ht="12.75">
      <c r="B96" s="21" t="s">
        <v>385</v>
      </c>
      <c r="C96" s="99">
        <v>0</v>
      </c>
      <c r="D96" s="99"/>
      <c r="E96" s="99">
        <v>44713</v>
      </c>
      <c r="F96" s="99"/>
      <c r="G96" s="99">
        <v>34807</v>
      </c>
      <c r="H96" s="99"/>
      <c r="I96" s="99">
        <v>223258</v>
      </c>
      <c r="J96" s="99"/>
      <c r="K96" s="99">
        <v>1898</v>
      </c>
      <c r="L96" s="99"/>
      <c r="M96" s="99">
        <v>4405</v>
      </c>
      <c r="N96" s="99"/>
      <c r="O96" s="18">
        <f>C96+E96+G96+I96+K96+M96</f>
        <v>309081</v>
      </c>
      <c r="P96" s="99"/>
      <c r="Q96" s="99">
        <v>0</v>
      </c>
    </row>
    <row r="97" spans="2:17" ht="12.75">
      <c r="B97" s="21" t="s">
        <v>429</v>
      </c>
      <c r="C97" s="99">
        <f>UPL!D20</f>
        <v>0</v>
      </c>
      <c r="D97" s="99"/>
      <c r="E97" s="99">
        <f>UPL!F20</f>
        <v>15497</v>
      </c>
      <c r="F97" s="99"/>
      <c r="G97" s="99">
        <f>UPL!H20</f>
        <v>54803</v>
      </c>
      <c r="H97" s="99"/>
      <c r="I97" s="99">
        <f>UPL!J20</f>
        <v>257617</v>
      </c>
      <c r="J97" s="99"/>
      <c r="K97" s="99">
        <f>UPL!L20</f>
        <v>7958</v>
      </c>
      <c r="L97" s="99"/>
      <c r="M97" s="99">
        <f>UPL!N20</f>
        <v>0</v>
      </c>
      <c r="N97" s="99"/>
      <c r="O97" s="18">
        <f>C97+E97+G97+I97+K97+M97</f>
        <v>335875</v>
      </c>
      <c r="P97" s="99"/>
      <c r="Q97" s="99">
        <f>UPL!R20</f>
        <v>309081</v>
      </c>
    </row>
    <row r="98" spans="2:17" ht="13.5" thickBot="1">
      <c r="B98" s="21" t="s">
        <v>163</v>
      </c>
      <c r="C98" s="100">
        <f>SUM(C96:C97)</f>
        <v>0</v>
      </c>
      <c r="D98" s="99"/>
      <c r="E98" s="100">
        <f>SUM(E96:E97)</f>
        <v>60210</v>
      </c>
      <c r="F98" s="99"/>
      <c r="G98" s="100">
        <f>SUM(G96:G97)</f>
        <v>89610</v>
      </c>
      <c r="H98" s="99"/>
      <c r="I98" s="100">
        <f>SUM(I96:I97)</f>
        <v>480875</v>
      </c>
      <c r="J98" s="99"/>
      <c r="K98" s="100">
        <f>SUM(K96:K97)</f>
        <v>9856</v>
      </c>
      <c r="L98" s="99"/>
      <c r="M98" s="100">
        <f>SUM(M96:M97)</f>
        <v>4405</v>
      </c>
      <c r="N98" s="99"/>
      <c r="O98" s="100">
        <f>SUM(O96:O97)</f>
        <v>644956</v>
      </c>
      <c r="P98" s="99"/>
      <c r="Q98" s="100">
        <f>SUM(Q96:Q97)</f>
        <v>309081</v>
      </c>
    </row>
    <row r="99" ht="13.5" thickTop="1"/>
    <row r="101" spans="1:2" ht="12.75">
      <c r="A101" s="44" t="s">
        <v>281</v>
      </c>
      <c r="B101" s="10" t="s">
        <v>458</v>
      </c>
    </row>
    <row r="103" ht="12.75">
      <c r="B103" s="21" t="s">
        <v>145</v>
      </c>
    </row>
    <row r="104" spans="3:17" ht="12.75">
      <c r="C104" s="4" t="s">
        <v>105</v>
      </c>
      <c r="D104" s="4"/>
      <c r="E104" s="4" t="s">
        <v>120</v>
      </c>
      <c r="F104" s="4"/>
      <c r="G104" s="4" t="s">
        <v>121</v>
      </c>
      <c r="H104" s="4"/>
      <c r="I104" s="4" t="s">
        <v>122</v>
      </c>
      <c r="J104" s="4"/>
      <c r="K104" s="4" t="s">
        <v>123</v>
      </c>
      <c r="L104" s="4"/>
      <c r="M104" s="4" t="s">
        <v>125</v>
      </c>
      <c r="N104" s="4"/>
      <c r="O104" s="4">
        <v>2010</v>
      </c>
      <c r="P104" s="4"/>
      <c r="Q104" s="4">
        <v>2009</v>
      </c>
    </row>
    <row r="105" spans="2:17" ht="12.75">
      <c r="B105" s="21" t="s">
        <v>385</v>
      </c>
      <c r="C105" s="99">
        <v>-513965</v>
      </c>
      <c r="D105" s="99"/>
      <c r="E105" s="99">
        <v>2397112</v>
      </c>
      <c r="F105" s="99"/>
      <c r="G105" s="99">
        <v>468549</v>
      </c>
      <c r="H105" s="99"/>
      <c r="I105" s="99">
        <v>2121760</v>
      </c>
      <c r="J105" s="99"/>
      <c r="K105" s="99">
        <v>14234</v>
      </c>
      <c r="L105" s="99"/>
      <c r="M105" s="99">
        <v>33041</v>
      </c>
      <c r="N105" s="99"/>
      <c r="O105" s="18">
        <f>C105+E105+G105+I105+K105+M105</f>
        <v>4520731</v>
      </c>
      <c r="P105" s="99"/>
      <c r="Q105" s="99">
        <v>2716587</v>
      </c>
    </row>
    <row r="106" spans="2:17" ht="12.75">
      <c r="B106" s="21" t="s">
        <v>430</v>
      </c>
      <c r="C106" s="99">
        <v>0</v>
      </c>
      <c r="D106" s="99"/>
      <c r="E106" s="99">
        <v>-543503</v>
      </c>
      <c r="F106" s="99"/>
      <c r="G106" s="99">
        <v>-592176</v>
      </c>
      <c r="H106" s="99"/>
      <c r="I106" s="99">
        <v>-826484</v>
      </c>
      <c r="J106" s="99"/>
      <c r="K106" s="99">
        <v>-311352</v>
      </c>
      <c r="L106" s="99"/>
      <c r="M106" s="99">
        <v>-73340</v>
      </c>
      <c r="N106" s="99"/>
      <c r="O106" s="18">
        <f>C106+E106+G106+I106+K106+M106</f>
        <v>-2346855</v>
      </c>
      <c r="P106" s="99"/>
      <c r="Q106" s="99">
        <v>0</v>
      </c>
    </row>
    <row r="107" spans="2:17" ht="12.75">
      <c r="B107" s="21" t="s">
        <v>431</v>
      </c>
      <c r="C107" s="99">
        <f>UPL!D22</f>
        <v>-456995</v>
      </c>
      <c r="D107" s="99"/>
      <c r="E107" s="99">
        <f>UPL!F22</f>
        <v>116224</v>
      </c>
      <c r="F107" s="99"/>
      <c r="G107" s="99">
        <f>UPL!H22</f>
        <v>411023</v>
      </c>
      <c r="H107" s="99"/>
      <c r="I107" s="99">
        <f>UPL!J22</f>
        <v>1932129</v>
      </c>
      <c r="J107" s="99"/>
      <c r="K107" s="99">
        <f>UPL!L22</f>
        <v>59683</v>
      </c>
      <c r="L107" s="99"/>
      <c r="M107" s="99">
        <f>UPL!N22</f>
        <v>28829</v>
      </c>
      <c r="N107" s="99"/>
      <c r="O107" s="18">
        <f>C107+E107+G107+I107+K107+M107</f>
        <v>2090893</v>
      </c>
      <c r="P107" s="99"/>
      <c r="Q107" s="99">
        <f>UPL!R22</f>
        <v>1804144</v>
      </c>
    </row>
    <row r="108" spans="2:17" ht="13.5" thickBot="1">
      <c r="B108" s="21" t="s">
        <v>163</v>
      </c>
      <c r="C108" s="100">
        <f>SUM(C105:C107)</f>
        <v>-970960</v>
      </c>
      <c r="D108" s="99"/>
      <c r="E108" s="100">
        <f>SUM(E105:E107)</f>
        <v>1969833</v>
      </c>
      <c r="F108" s="99"/>
      <c r="G108" s="100">
        <f>SUM(G105:G107)</f>
        <v>287396</v>
      </c>
      <c r="H108" s="99"/>
      <c r="I108" s="100">
        <f>SUM(I105:I107)</f>
        <v>3227405</v>
      </c>
      <c r="J108" s="99"/>
      <c r="K108" s="100">
        <f>SUM(K105:K107)</f>
        <v>-237435</v>
      </c>
      <c r="L108" s="99"/>
      <c r="M108" s="100">
        <f>SUM(M105:M107)</f>
        <v>-11470</v>
      </c>
      <c r="N108" s="99"/>
      <c r="O108" s="100">
        <f>SUM(O105:O107)</f>
        <v>4264769</v>
      </c>
      <c r="P108" s="99"/>
      <c r="Q108" s="100">
        <f>SUM(Q105:Q107)</f>
        <v>4520731</v>
      </c>
    </row>
    <row r="109" ht="13.5" thickTop="1"/>
  </sheetData>
  <sheetProtection/>
  <mergeCells count="4">
    <mergeCell ref="B43:Q43"/>
    <mergeCell ref="B53:Q53"/>
    <mergeCell ref="B65:Q65"/>
    <mergeCell ref="B66:Q66"/>
  </mergeCells>
  <printOptions horizontalCentered="1"/>
  <pageMargins left="0.5" right="0.5" top="1" bottom="1" header="0.5" footer="0.5"/>
  <pageSetup firstPageNumber="21" useFirstPageNumber="1" horizontalDpi="600" verticalDpi="600" orientation="landscape" paperSize="9" scale="90" r:id="rId1"/>
  <headerFooter alignWithMargins="0">
    <oddHeader>&amp;RHAQUE SHAHALAM MANSUR &amp;&amp; CO.
Chartered Accountants</oddHeader>
    <oddFooter>&amp;C&amp;P</oddFooter>
  </headerFooter>
</worksheet>
</file>

<file path=xl/worksheets/sheet11.xml><?xml version="1.0" encoding="utf-8"?>
<worksheet xmlns="http://schemas.openxmlformats.org/spreadsheetml/2006/main" xmlns:r="http://schemas.openxmlformats.org/officeDocument/2006/relationships">
  <dimension ref="A1:Q152"/>
  <sheetViews>
    <sheetView zoomScalePageLayoutView="0" workbookViewId="0" topLeftCell="A66">
      <selection activeCell="A83" sqref="A83:Q122"/>
    </sheetView>
  </sheetViews>
  <sheetFormatPr defaultColWidth="9.140625" defaultRowHeight="12.75"/>
  <cols>
    <col min="1" max="1" width="4.7109375" style="7" customWidth="1"/>
    <col min="2" max="2" width="33.57421875" style="21" customWidth="1"/>
    <col min="3" max="3" width="11.7109375" style="21" customWidth="1"/>
    <col min="4" max="4" width="1.7109375" style="21" customWidth="1"/>
    <col min="5" max="5" width="11.7109375" style="21" customWidth="1"/>
    <col min="6" max="6" width="1.7109375" style="21" customWidth="1"/>
    <col min="7" max="7" width="12.57421875" style="21" customWidth="1"/>
    <col min="8" max="8" width="1.7109375" style="21" customWidth="1"/>
    <col min="9" max="9" width="12.7109375" style="21" customWidth="1"/>
    <col min="10" max="10" width="1.7109375" style="21" customWidth="1"/>
    <col min="11" max="11" width="11.7109375" style="21" customWidth="1"/>
    <col min="12" max="12" width="1.7109375" style="21" customWidth="1"/>
    <col min="13" max="13" width="12.7109375" style="21" customWidth="1"/>
    <col min="14" max="14" width="1.7109375" style="21" customWidth="1"/>
    <col min="15" max="15" width="12.7109375" style="21" customWidth="1"/>
    <col min="16" max="16" width="1.7109375" style="21" customWidth="1"/>
    <col min="17" max="17" width="12.57421875" style="21" customWidth="1"/>
    <col min="18" max="16384" width="9.140625" style="21" customWidth="1"/>
  </cols>
  <sheetData>
    <row r="1" spans="1:2" ht="12.75">
      <c r="A1" s="44" t="s">
        <v>282</v>
      </c>
      <c r="B1" s="10" t="s">
        <v>459</v>
      </c>
    </row>
    <row r="2" spans="11:17" ht="12.75">
      <c r="K2" s="162">
        <v>2010</v>
      </c>
      <c r="L2" s="162"/>
      <c r="M2" s="162"/>
      <c r="O2" s="162">
        <v>2009</v>
      </c>
      <c r="P2" s="162"/>
      <c r="Q2" s="162"/>
    </row>
    <row r="3" spans="2:17" ht="12.75">
      <c r="B3" s="10" t="s">
        <v>201</v>
      </c>
      <c r="K3" s="4" t="s">
        <v>202</v>
      </c>
      <c r="L3" s="4"/>
      <c r="M3" s="4" t="s">
        <v>203</v>
      </c>
      <c r="O3" s="4" t="s">
        <v>202</v>
      </c>
      <c r="P3" s="4"/>
      <c r="Q3" s="4" t="s">
        <v>203</v>
      </c>
    </row>
    <row r="4" spans="2:17" ht="12.75">
      <c r="B4" s="21" t="s">
        <v>204</v>
      </c>
      <c r="K4" s="99">
        <v>3153</v>
      </c>
      <c r="L4" s="99"/>
      <c r="M4" s="99">
        <v>298609494</v>
      </c>
      <c r="O4" s="99">
        <v>2816</v>
      </c>
      <c r="P4" s="99"/>
      <c r="Q4" s="99">
        <v>241915516</v>
      </c>
    </row>
    <row r="5" spans="2:17" ht="12.75">
      <c r="B5" s="21" t="s">
        <v>205</v>
      </c>
      <c r="K5" s="99">
        <v>624</v>
      </c>
      <c r="L5" s="99"/>
      <c r="M5" s="99">
        <v>43551240</v>
      </c>
      <c r="O5" s="99">
        <v>429</v>
      </c>
      <c r="P5" s="99"/>
      <c r="Q5" s="99">
        <v>29167203</v>
      </c>
    </row>
    <row r="6" spans="2:17" ht="12.75">
      <c r="B6" s="21" t="s">
        <v>206</v>
      </c>
      <c r="K6" s="99">
        <v>537</v>
      </c>
      <c r="L6" s="99"/>
      <c r="M6" s="99">
        <v>45080673</v>
      </c>
      <c r="O6" s="99">
        <v>511</v>
      </c>
      <c r="P6" s="99"/>
      <c r="Q6" s="99">
        <v>38380042</v>
      </c>
    </row>
    <row r="7" spans="2:17" ht="12.75">
      <c r="B7" s="21" t="s">
        <v>207</v>
      </c>
      <c r="K7" s="99">
        <v>115</v>
      </c>
      <c r="L7" s="99"/>
      <c r="M7" s="99">
        <v>14087651</v>
      </c>
      <c r="O7" s="99">
        <v>107</v>
      </c>
      <c r="P7" s="99"/>
      <c r="Q7" s="99">
        <v>12995475</v>
      </c>
    </row>
    <row r="8" spans="2:17" ht="12.75">
      <c r="B8" s="21" t="s">
        <v>208</v>
      </c>
      <c r="K8" s="99">
        <v>165</v>
      </c>
      <c r="L8" s="99"/>
      <c r="M8" s="99">
        <v>18283016</v>
      </c>
      <c r="O8" s="99">
        <v>122</v>
      </c>
      <c r="P8" s="99"/>
      <c r="Q8" s="99">
        <v>10797536</v>
      </c>
    </row>
    <row r="9" spans="11:17" ht="13.5" thickBot="1">
      <c r="K9" s="100">
        <f>SUM(K4:K8)</f>
        <v>4594</v>
      </c>
      <c r="L9" s="99"/>
      <c r="M9" s="100">
        <f>SUM(M4:M8)</f>
        <v>419612074</v>
      </c>
      <c r="O9" s="100">
        <f>SUM(O4:O8)</f>
        <v>3985</v>
      </c>
      <c r="P9" s="99"/>
      <c r="Q9" s="100">
        <f>SUM(Q4:Q8)</f>
        <v>333255772</v>
      </c>
    </row>
    <row r="10" spans="11:17" ht="13.5" thickTop="1">
      <c r="K10" s="104"/>
      <c r="L10" s="99"/>
      <c r="M10" s="104"/>
      <c r="O10" s="104"/>
      <c r="P10" s="99"/>
      <c r="Q10" s="104"/>
    </row>
    <row r="11" spans="11:17" ht="12.75">
      <c r="K11" s="104"/>
      <c r="L11" s="99"/>
      <c r="M11" s="104"/>
      <c r="O11" s="104"/>
      <c r="P11" s="99"/>
      <c r="Q11" s="104"/>
    </row>
    <row r="12" spans="1:2" ht="12.75">
      <c r="A12" s="44" t="s">
        <v>283</v>
      </c>
      <c r="B12" s="10" t="s">
        <v>460</v>
      </c>
    </row>
    <row r="13" ht="12.75">
      <c r="B13" s="10"/>
    </row>
    <row r="14" ht="12.75">
      <c r="B14" s="21" t="s">
        <v>209</v>
      </c>
    </row>
    <row r="15" spans="3:17" ht="12.75">
      <c r="C15" s="4" t="s">
        <v>105</v>
      </c>
      <c r="D15" s="4"/>
      <c r="E15" s="4" t="s">
        <v>120</v>
      </c>
      <c r="F15" s="4"/>
      <c r="G15" s="4" t="s">
        <v>121</v>
      </c>
      <c r="H15" s="4"/>
      <c r="I15" s="4" t="s">
        <v>122</v>
      </c>
      <c r="J15" s="4"/>
      <c r="K15" s="4" t="s">
        <v>123</v>
      </c>
      <c r="L15" s="4"/>
      <c r="M15" s="4" t="s">
        <v>125</v>
      </c>
      <c r="N15" s="4"/>
      <c r="O15" s="4">
        <v>2010</v>
      </c>
      <c r="P15" s="4"/>
      <c r="Q15" s="4">
        <v>2009</v>
      </c>
    </row>
    <row r="16" spans="2:17" ht="12.75">
      <c r="B16" s="21" t="s">
        <v>271</v>
      </c>
      <c r="C16" s="99">
        <v>0</v>
      </c>
      <c r="D16" s="99"/>
      <c r="E16" s="99">
        <v>10245369</v>
      </c>
      <c r="F16" s="99"/>
      <c r="G16" s="99">
        <v>18025630</v>
      </c>
      <c r="H16" s="99"/>
      <c r="I16" s="99">
        <v>18436980</v>
      </c>
      <c r="J16" s="99"/>
      <c r="K16" s="99">
        <v>20042698</v>
      </c>
      <c r="L16" s="99"/>
      <c r="M16" s="99">
        <v>4162716</v>
      </c>
      <c r="N16" s="99"/>
      <c r="O16" s="104">
        <f>C16+E16+G16+I16+K16+M16</f>
        <v>70913393</v>
      </c>
      <c r="P16" s="99"/>
      <c r="Q16" s="99">
        <v>91471992</v>
      </c>
    </row>
    <row r="17" spans="2:17" ht="12.75">
      <c r="B17" s="21" t="s">
        <v>388</v>
      </c>
      <c r="C17" s="107">
        <v>0</v>
      </c>
      <c r="D17" s="99"/>
      <c r="E17" s="107">
        <v>0</v>
      </c>
      <c r="F17" s="99"/>
      <c r="G17" s="107">
        <v>0</v>
      </c>
      <c r="H17" s="99"/>
      <c r="I17" s="107">
        <v>0</v>
      </c>
      <c r="J17" s="99"/>
      <c r="K17" s="107">
        <v>0</v>
      </c>
      <c r="L17" s="99"/>
      <c r="M17" s="107">
        <v>0</v>
      </c>
      <c r="N17" s="99"/>
      <c r="O17" s="107">
        <f>C17+E17+G17+I17+K17+M17</f>
        <v>0</v>
      </c>
      <c r="P17" s="99"/>
      <c r="Q17" s="107">
        <v>5095191</v>
      </c>
    </row>
    <row r="18" spans="3:17" ht="12.75">
      <c r="C18" s="99">
        <f>C16-C17</f>
        <v>0</v>
      </c>
      <c r="D18" s="99"/>
      <c r="E18" s="99">
        <f>E16-E17</f>
        <v>10245369</v>
      </c>
      <c r="F18" s="99"/>
      <c r="G18" s="99">
        <f>G16-G17</f>
        <v>18025630</v>
      </c>
      <c r="H18" s="99"/>
      <c r="I18" s="99">
        <f>I16-I17</f>
        <v>18436980</v>
      </c>
      <c r="J18" s="99"/>
      <c r="K18" s="99">
        <f>K16-K17</f>
        <v>20042698</v>
      </c>
      <c r="L18" s="99"/>
      <c r="M18" s="99">
        <f>M16-M17</f>
        <v>4162716</v>
      </c>
      <c r="N18" s="99"/>
      <c r="O18" s="99">
        <f>O16-O17</f>
        <v>70913393</v>
      </c>
      <c r="P18" s="99"/>
      <c r="Q18" s="99">
        <f>Q16-Q17</f>
        <v>86376801</v>
      </c>
    </row>
    <row r="19" spans="2:17" ht="12.75">
      <c r="B19" s="126" t="s">
        <v>442</v>
      </c>
      <c r="C19" s="105">
        <f>C39</f>
        <v>1016280</v>
      </c>
      <c r="D19" s="99"/>
      <c r="E19" s="105">
        <f>E39</f>
        <v>72058358</v>
      </c>
      <c r="F19" s="99"/>
      <c r="G19" s="105">
        <f>G39</f>
        <v>81129332</v>
      </c>
      <c r="H19" s="99"/>
      <c r="I19" s="105">
        <f>I39</f>
        <v>187897834</v>
      </c>
      <c r="J19" s="99"/>
      <c r="K19" s="105">
        <f>K39</f>
        <v>10956220</v>
      </c>
      <c r="L19" s="99"/>
      <c r="M19" s="105">
        <f>M39</f>
        <v>15138050</v>
      </c>
      <c r="N19" s="99"/>
      <c r="O19" s="105">
        <f>C19+E19+G19+I19+K19+M19</f>
        <v>368196074</v>
      </c>
      <c r="P19" s="99"/>
      <c r="Q19" s="105">
        <v>278190770</v>
      </c>
    </row>
    <row r="20" spans="2:17" ht="12.75">
      <c r="B20" s="21" t="s">
        <v>238</v>
      </c>
      <c r="C20" s="106">
        <v>0</v>
      </c>
      <c r="D20" s="99"/>
      <c r="E20" s="106">
        <v>134568</v>
      </c>
      <c r="F20" s="99"/>
      <c r="G20" s="106">
        <v>213452</v>
      </c>
      <c r="H20" s="99"/>
      <c r="I20" s="106">
        <v>625398</v>
      </c>
      <c r="J20" s="99"/>
      <c r="K20" s="106">
        <v>0</v>
      </c>
      <c r="L20" s="99"/>
      <c r="M20" s="106">
        <v>0</v>
      </c>
      <c r="N20" s="99"/>
      <c r="O20" s="106">
        <f>C20+E20+G20+I20+K20+M20</f>
        <v>973418</v>
      </c>
      <c r="P20" s="99"/>
      <c r="Q20" s="106">
        <v>538628</v>
      </c>
    </row>
    <row r="21" spans="3:17" ht="12.75">
      <c r="C21" s="101">
        <f>SUM(C19:C20)</f>
        <v>1016280</v>
      </c>
      <c r="D21" s="99"/>
      <c r="E21" s="101">
        <f>SUM(E19:E20)</f>
        <v>72192926</v>
      </c>
      <c r="F21" s="99"/>
      <c r="G21" s="101">
        <f>SUM(G19:G20)</f>
        <v>81342784</v>
      </c>
      <c r="H21" s="99"/>
      <c r="I21" s="101">
        <f>SUM(I19:I20)</f>
        <v>188523232</v>
      </c>
      <c r="J21" s="99"/>
      <c r="K21" s="101">
        <f>SUM(K19:K20)</f>
        <v>10956220</v>
      </c>
      <c r="L21" s="99"/>
      <c r="M21" s="101">
        <f>SUM(M19:M20)</f>
        <v>15138050</v>
      </c>
      <c r="N21" s="99"/>
      <c r="O21" s="101">
        <f>SUM(O19:O20)</f>
        <v>369169492</v>
      </c>
      <c r="P21" s="99"/>
      <c r="Q21" s="101">
        <f>SUM(Q19:Q20)</f>
        <v>278729398</v>
      </c>
    </row>
    <row r="22" spans="2:17" ht="12.75">
      <c r="B22" s="21" t="s">
        <v>272</v>
      </c>
      <c r="C22" s="99">
        <f>C18+C21</f>
        <v>1016280</v>
      </c>
      <c r="D22" s="99"/>
      <c r="E22" s="99">
        <f>E18+E21</f>
        <v>82438295</v>
      </c>
      <c r="F22" s="99"/>
      <c r="G22" s="99">
        <f>G18+G21</f>
        <v>99368414</v>
      </c>
      <c r="H22" s="99"/>
      <c r="I22" s="99">
        <f>I18+I21</f>
        <v>206960212</v>
      </c>
      <c r="J22" s="99"/>
      <c r="K22" s="99">
        <f>K18+K21</f>
        <v>30998918</v>
      </c>
      <c r="L22" s="99"/>
      <c r="M22" s="99">
        <f>M18+M21</f>
        <v>19300766</v>
      </c>
      <c r="N22" s="99"/>
      <c r="O22" s="99">
        <f>O18+O21</f>
        <v>440082885</v>
      </c>
      <c r="P22" s="99"/>
      <c r="Q22" s="99">
        <f>Q18+Q21</f>
        <v>365106199</v>
      </c>
    </row>
    <row r="23" spans="2:17" ht="12.75">
      <c r="B23" s="21" t="s">
        <v>273</v>
      </c>
      <c r="C23" s="107">
        <v>0</v>
      </c>
      <c r="D23" s="99"/>
      <c r="E23" s="107">
        <v>5976540</v>
      </c>
      <c r="F23" s="99"/>
      <c r="G23" s="107">
        <v>15654090</v>
      </c>
      <c r="H23" s="99"/>
      <c r="I23" s="107">
        <v>23857056</v>
      </c>
      <c r="J23" s="99"/>
      <c r="K23" s="107">
        <v>18234563</v>
      </c>
      <c r="L23" s="99"/>
      <c r="M23" s="107">
        <v>3321980</v>
      </c>
      <c r="N23" s="99"/>
      <c r="O23" s="107">
        <f>C23+E23+G23+I23+K23+M23</f>
        <v>67044229</v>
      </c>
      <c r="P23" s="99"/>
      <c r="Q23" s="107">
        <v>70913393</v>
      </c>
    </row>
    <row r="24" spans="2:17" ht="13.5" thickBot="1">
      <c r="B24" s="21" t="s">
        <v>48</v>
      </c>
      <c r="C24" s="100">
        <f>C22-C23</f>
        <v>1016280</v>
      </c>
      <c r="D24" s="99"/>
      <c r="E24" s="100">
        <f>E22-E23</f>
        <v>76461755</v>
      </c>
      <c r="F24" s="99"/>
      <c r="G24" s="100">
        <f>G22-G23</f>
        <v>83714324</v>
      </c>
      <c r="H24" s="99"/>
      <c r="I24" s="100">
        <f>I22-I23</f>
        <v>183103156</v>
      </c>
      <c r="J24" s="99"/>
      <c r="K24" s="100">
        <f>K22-K23</f>
        <v>12764355</v>
      </c>
      <c r="L24" s="99"/>
      <c r="M24" s="100">
        <f>M22-M23</f>
        <v>15978786</v>
      </c>
      <c r="N24" s="99"/>
      <c r="O24" s="100">
        <f>O22-O23</f>
        <v>373038656</v>
      </c>
      <c r="P24" s="99"/>
      <c r="Q24" s="100">
        <f>Q22-Q23</f>
        <v>294192806</v>
      </c>
    </row>
    <row r="25" spans="3:17" ht="13.5" thickTop="1">
      <c r="C25" s="99"/>
      <c r="D25" s="99"/>
      <c r="E25" s="99"/>
      <c r="F25" s="99"/>
      <c r="G25" s="99"/>
      <c r="H25" s="99"/>
      <c r="I25" s="99"/>
      <c r="J25" s="99"/>
      <c r="K25" s="99"/>
      <c r="L25" s="99"/>
      <c r="M25" s="99"/>
      <c r="N25" s="99"/>
      <c r="O25" s="99"/>
      <c r="P25" s="99"/>
      <c r="Q25" s="99"/>
    </row>
    <row r="26" spans="3:17" ht="12.75">
      <c r="C26" s="99"/>
      <c r="D26" s="99"/>
      <c r="E26" s="99"/>
      <c r="F26" s="99"/>
      <c r="G26" s="99"/>
      <c r="H26" s="99"/>
      <c r="I26" s="99"/>
      <c r="J26" s="99"/>
      <c r="K26" s="99"/>
      <c r="L26" s="99"/>
      <c r="M26" s="99"/>
      <c r="N26" s="99"/>
      <c r="O26" s="99"/>
      <c r="P26" s="99"/>
      <c r="Q26" s="99"/>
    </row>
    <row r="27" spans="1:17" ht="12.75">
      <c r="A27" s="142" t="s">
        <v>443</v>
      </c>
      <c r="B27" s="10" t="s">
        <v>461</v>
      </c>
      <c r="C27" s="99"/>
      <c r="D27" s="99"/>
      <c r="E27" s="99"/>
      <c r="F27" s="99"/>
      <c r="G27" s="99"/>
      <c r="H27" s="99"/>
      <c r="I27" s="99"/>
      <c r="J27" s="99"/>
      <c r="K27" s="99"/>
      <c r="L27" s="99"/>
      <c r="M27" s="99"/>
      <c r="N27" s="99"/>
      <c r="O27" s="99"/>
      <c r="P27" s="99"/>
      <c r="Q27" s="99"/>
    </row>
    <row r="28" spans="2:17" ht="12.75">
      <c r="B28" s="144"/>
      <c r="C28" s="99"/>
      <c r="D28" s="99"/>
      <c r="E28" s="99"/>
      <c r="F28" s="99"/>
      <c r="G28" s="99"/>
      <c r="H28" s="99"/>
      <c r="I28" s="99"/>
      <c r="J28" s="99"/>
      <c r="K28" s="99"/>
      <c r="L28" s="99"/>
      <c r="M28" s="99"/>
      <c r="N28" s="99"/>
      <c r="O28" s="99"/>
      <c r="P28" s="99"/>
      <c r="Q28" s="99"/>
    </row>
    <row r="29" spans="2:17" ht="12.75">
      <c r="B29" s="21" t="s">
        <v>210</v>
      </c>
      <c r="C29" s="99"/>
      <c r="D29" s="99"/>
      <c r="E29" s="99"/>
      <c r="F29" s="99"/>
      <c r="G29" s="99"/>
      <c r="H29" s="99"/>
      <c r="I29" s="99"/>
      <c r="J29" s="99"/>
      <c r="K29" s="99"/>
      <c r="L29" s="99"/>
      <c r="M29" s="99"/>
      <c r="N29" s="99"/>
      <c r="O29" s="99"/>
      <c r="P29" s="99"/>
      <c r="Q29" s="99"/>
    </row>
    <row r="30" spans="3:17" ht="12.75">
      <c r="C30" s="4" t="s">
        <v>105</v>
      </c>
      <c r="D30" s="4"/>
      <c r="E30" s="4" t="s">
        <v>120</v>
      </c>
      <c r="F30" s="4"/>
      <c r="G30" s="4" t="s">
        <v>121</v>
      </c>
      <c r="H30" s="4"/>
      <c r="I30" s="4" t="s">
        <v>122</v>
      </c>
      <c r="J30" s="4"/>
      <c r="K30" s="4" t="s">
        <v>123</v>
      </c>
      <c r="L30" s="4"/>
      <c r="M30" s="4" t="s">
        <v>125</v>
      </c>
      <c r="N30" s="4"/>
      <c r="O30" s="4">
        <v>2010</v>
      </c>
      <c r="P30" s="4"/>
      <c r="Q30" s="4">
        <v>2009</v>
      </c>
    </row>
    <row r="31" spans="2:17" ht="12.75">
      <c r="B31" s="126" t="s">
        <v>444</v>
      </c>
      <c r="C31" s="99">
        <f>C51</f>
        <v>0</v>
      </c>
      <c r="D31" s="99"/>
      <c r="E31" s="99">
        <f>E51</f>
        <v>67427545</v>
      </c>
      <c r="F31" s="99"/>
      <c r="G31" s="99">
        <f>G51</f>
        <v>71295094</v>
      </c>
      <c r="H31" s="99"/>
      <c r="I31" s="99">
        <f>I51</f>
        <v>173842501</v>
      </c>
      <c r="J31" s="99"/>
      <c r="K31" s="99">
        <f>K51</f>
        <v>4282514</v>
      </c>
      <c r="L31" s="99"/>
      <c r="M31" s="99">
        <f>M51</f>
        <v>11252056</v>
      </c>
      <c r="N31" s="99"/>
      <c r="O31" s="99">
        <f aca="true" t="shared" si="0" ref="O31:O38">C31+E31+G31+I31+K31+M31</f>
        <v>328099710</v>
      </c>
      <c r="P31" s="99"/>
      <c r="Q31" s="99">
        <v>245347024</v>
      </c>
    </row>
    <row r="32" spans="2:17" ht="12.75">
      <c r="B32" s="21" t="s">
        <v>211</v>
      </c>
      <c r="C32" s="107">
        <v>0</v>
      </c>
      <c r="D32" s="99"/>
      <c r="E32" s="107">
        <v>1435670</v>
      </c>
      <c r="F32" s="99"/>
      <c r="G32" s="107">
        <v>2432150</v>
      </c>
      <c r="H32" s="99"/>
      <c r="I32" s="107">
        <v>5239085</v>
      </c>
      <c r="J32" s="99"/>
      <c r="K32" s="107">
        <v>123458</v>
      </c>
      <c r="L32" s="99"/>
      <c r="M32" s="107">
        <v>541867</v>
      </c>
      <c r="N32" s="99"/>
      <c r="O32" s="107">
        <f t="shared" si="0"/>
        <v>9772230</v>
      </c>
      <c r="P32" s="99"/>
      <c r="Q32" s="107">
        <v>9439006</v>
      </c>
    </row>
    <row r="33" spans="3:17" ht="12.75">
      <c r="C33" s="99">
        <f>SUM(C31:C32)</f>
        <v>0</v>
      </c>
      <c r="D33" s="99"/>
      <c r="E33" s="99">
        <f>SUM(E31:E32)</f>
        <v>68863215</v>
      </c>
      <c r="F33" s="99"/>
      <c r="G33" s="99">
        <f>SUM(G31:G32)</f>
        <v>73727244</v>
      </c>
      <c r="H33" s="99"/>
      <c r="I33" s="99">
        <f>SUM(I31:I32)</f>
        <v>179081586</v>
      </c>
      <c r="J33" s="99"/>
      <c r="K33" s="99">
        <f>SUM(K31:K32)</f>
        <v>4405972</v>
      </c>
      <c r="L33" s="99"/>
      <c r="M33" s="99">
        <f>SUM(M31:M32)</f>
        <v>11793923</v>
      </c>
      <c r="N33" s="99"/>
      <c r="O33" s="99">
        <f>SUM(O31:O32)</f>
        <v>337871940</v>
      </c>
      <c r="P33" s="99"/>
      <c r="Q33" s="99">
        <f>SUM(Q31:Q32)</f>
        <v>254786030</v>
      </c>
    </row>
    <row r="34" spans="2:17" ht="12.75">
      <c r="B34" s="21" t="s">
        <v>212</v>
      </c>
      <c r="C34" s="107">
        <v>0</v>
      </c>
      <c r="D34" s="99"/>
      <c r="E34" s="107">
        <v>812457</v>
      </c>
      <c r="F34" s="99"/>
      <c r="G34" s="107">
        <v>1925630</v>
      </c>
      <c r="H34" s="99"/>
      <c r="I34" s="107">
        <v>151188</v>
      </c>
      <c r="J34" s="99"/>
      <c r="K34" s="107">
        <v>2315425</v>
      </c>
      <c r="L34" s="99"/>
      <c r="M34" s="107">
        <v>642580</v>
      </c>
      <c r="N34" s="99"/>
      <c r="O34" s="107">
        <f t="shared" si="0"/>
        <v>5847280</v>
      </c>
      <c r="P34" s="99"/>
      <c r="Q34" s="107">
        <v>5552572</v>
      </c>
    </row>
    <row r="35" spans="3:17" ht="12.75">
      <c r="C35" s="99">
        <f>C33+C34</f>
        <v>0</v>
      </c>
      <c r="D35" s="99"/>
      <c r="E35" s="99">
        <f>E33+E34</f>
        <v>69675672</v>
      </c>
      <c r="F35" s="99"/>
      <c r="G35" s="99">
        <f>G33+G34</f>
        <v>75652874</v>
      </c>
      <c r="H35" s="99"/>
      <c r="I35" s="99">
        <f>I33+I34</f>
        <v>179232774</v>
      </c>
      <c r="J35" s="99"/>
      <c r="K35" s="99">
        <f>K33+K34</f>
        <v>6721397</v>
      </c>
      <c r="L35" s="99"/>
      <c r="M35" s="99">
        <f>M33+M34</f>
        <v>12436503</v>
      </c>
      <c r="N35" s="99"/>
      <c r="O35" s="99">
        <f>O33+O34</f>
        <v>343719220</v>
      </c>
      <c r="P35" s="99"/>
      <c r="Q35" s="99">
        <f>Q33+Q34</f>
        <v>260338602</v>
      </c>
    </row>
    <row r="36" spans="2:17" ht="12.75">
      <c r="B36" s="21" t="s">
        <v>213</v>
      </c>
      <c r="C36" s="107">
        <v>0</v>
      </c>
      <c r="D36" s="99"/>
      <c r="E36" s="107">
        <v>142434</v>
      </c>
      <c r="F36" s="99"/>
      <c r="G36" s="107">
        <v>332786</v>
      </c>
      <c r="H36" s="99"/>
      <c r="I36" s="107">
        <v>476540</v>
      </c>
      <c r="J36" s="99"/>
      <c r="K36" s="107">
        <v>580950</v>
      </c>
      <c r="L36" s="99"/>
      <c r="M36" s="107">
        <v>86905</v>
      </c>
      <c r="N36" s="99"/>
      <c r="O36" s="107">
        <f t="shared" si="0"/>
        <v>1619615</v>
      </c>
      <c r="P36" s="99"/>
      <c r="Q36" s="107">
        <v>5847280</v>
      </c>
    </row>
    <row r="37" spans="3:17" ht="12.75">
      <c r="C37" s="99">
        <f>C35-C36</f>
        <v>0</v>
      </c>
      <c r="D37" s="99"/>
      <c r="E37" s="99">
        <f>E35-E36</f>
        <v>69533238</v>
      </c>
      <c r="F37" s="99"/>
      <c r="G37" s="99">
        <f>G35-G36</f>
        <v>75320088</v>
      </c>
      <c r="H37" s="99"/>
      <c r="I37" s="99">
        <f>I35-I36</f>
        <v>178756234</v>
      </c>
      <c r="J37" s="99"/>
      <c r="K37" s="99">
        <f>K35-K36</f>
        <v>6140447</v>
      </c>
      <c r="L37" s="99"/>
      <c r="M37" s="99">
        <f>M35-M36</f>
        <v>12349598</v>
      </c>
      <c r="N37" s="99"/>
      <c r="O37" s="99">
        <f>O35-O36</f>
        <v>342099605</v>
      </c>
      <c r="P37" s="99"/>
      <c r="Q37" s="99">
        <f>Q35-Q36</f>
        <v>254491322</v>
      </c>
    </row>
    <row r="38" spans="2:17" ht="12.75">
      <c r="B38" s="21" t="s">
        <v>445</v>
      </c>
      <c r="C38" s="99">
        <f>C73</f>
        <v>1016280</v>
      </c>
      <c r="D38" s="99"/>
      <c r="E38" s="99">
        <f>E73</f>
        <v>2525120</v>
      </c>
      <c r="F38" s="99"/>
      <c r="G38" s="99">
        <f>G73</f>
        <v>5809244</v>
      </c>
      <c r="H38" s="99"/>
      <c r="I38" s="99">
        <f>I73</f>
        <v>9141600</v>
      </c>
      <c r="J38" s="99"/>
      <c r="K38" s="99">
        <f>K73</f>
        <v>4815773</v>
      </c>
      <c r="L38" s="99"/>
      <c r="M38" s="99">
        <f>M73</f>
        <v>2788452</v>
      </c>
      <c r="N38" s="99"/>
      <c r="O38" s="99">
        <f t="shared" si="0"/>
        <v>26096469</v>
      </c>
      <c r="P38" s="99"/>
      <c r="Q38" s="99">
        <v>23699448</v>
      </c>
    </row>
    <row r="39" spans="2:17" ht="13.5" thickBot="1">
      <c r="B39" s="21" t="s">
        <v>239</v>
      </c>
      <c r="C39" s="100">
        <f>C37+C38</f>
        <v>1016280</v>
      </c>
      <c r="D39" s="99"/>
      <c r="E39" s="100">
        <f>E37+E38</f>
        <v>72058358</v>
      </c>
      <c r="F39" s="99"/>
      <c r="G39" s="100">
        <f>G37+G38</f>
        <v>81129332</v>
      </c>
      <c r="H39" s="99"/>
      <c r="I39" s="100">
        <f>I37+I38</f>
        <v>187897834</v>
      </c>
      <c r="J39" s="99"/>
      <c r="K39" s="100">
        <f>K37+K38</f>
        <v>10956220</v>
      </c>
      <c r="L39" s="99"/>
      <c r="M39" s="100">
        <f>M37+M38</f>
        <v>15138050</v>
      </c>
      <c r="N39" s="99"/>
      <c r="O39" s="100">
        <f>O37+O38</f>
        <v>368196074</v>
      </c>
      <c r="P39" s="99"/>
      <c r="Q39" s="100">
        <f>Q37+Q38</f>
        <v>278190770</v>
      </c>
    </row>
    <row r="40" spans="3:17" ht="13.5" thickTop="1">
      <c r="C40" s="104"/>
      <c r="D40" s="99"/>
      <c r="E40" s="104"/>
      <c r="F40" s="99"/>
      <c r="G40" s="104"/>
      <c r="H40" s="99"/>
      <c r="I40" s="104"/>
      <c r="J40" s="99"/>
      <c r="K40" s="104"/>
      <c r="L40" s="99"/>
      <c r="M40" s="104"/>
      <c r="N40" s="99"/>
      <c r="O40" s="104"/>
      <c r="P40" s="99"/>
      <c r="Q40" s="104"/>
    </row>
    <row r="41" spans="3:17" ht="12.75">
      <c r="C41" s="104"/>
      <c r="D41" s="99"/>
      <c r="E41" s="104"/>
      <c r="F41" s="99"/>
      <c r="G41" s="104"/>
      <c r="H41" s="99"/>
      <c r="I41" s="104"/>
      <c r="J41" s="99"/>
      <c r="K41" s="104"/>
      <c r="L41" s="99"/>
      <c r="M41" s="104"/>
      <c r="N41" s="99"/>
      <c r="O41" s="104"/>
      <c r="P41" s="99"/>
      <c r="Q41" s="104"/>
    </row>
    <row r="42" spans="1:17" ht="12.75">
      <c r="A42" s="142" t="s">
        <v>446</v>
      </c>
      <c r="B42" s="10" t="s">
        <v>462</v>
      </c>
      <c r="C42" s="99"/>
      <c r="D42" s="99"/>
      <c r="E42" s="99"/>
      <c r="F42" s="99"/>
      <c r="G42" s="99"/>
      <c r="H42" s="99"/>
      <c r="I42" s="99"/>
      <c r="J42" s="99"/>
      <c r="K42" s="99"/>
      <c r="L42" s="99"/>
      <c r="M42" s="99"/>
      <c r="N42" s="99"/>
      <c r="O42" s="99"/>
      <c r="P42" s="99"/>
      <c r="Q42" s="99"/>
    </row>
    <row r="43" spans="3:17" ht="12.75">
      <c r="C43" s="99"/>
      <c r="D43" s="99"/>
      <c r="E43" s="99"/>
      <c r="F43" s="99"/>
      <c r="G43" s="99"/>
      <c r="H43" s="99"/>
      <c r="I43" s="99"/>
      <c r="J43" s="99"/>
      <c r="K43" s="99"/>
      <c r="L43" s="99"/>
      <c r="M43" s="99"/>
      <c r="N43" s="99"/>
      <c r="O43" s="99"/>
      <c r="P43" s="99"/>
      <c r="Q43" s="99"/>
    </row>
    <row r="44" spans="2:17" ht="12.75">
      <c r="B44" s="21" t="s">
        <v>242</v>
      </c>
      <c r="C44" s="99"/>
      <c r="D44" s="99"/>
      <c r="E44" s="99"/>
      <c r="F44" s="99"/>
      <c r="G44" s="99"/>
      <c r="H44" s="99"/>
      <c r="I44" s="99"/>
      <c r="J44" s="99"/>
      <c r="K44" s="99"/>
      <c r="L44" s="99"/>
      <c r="M44" s="99"/>
      <c r="N44" s="99"/>
      <c r="O44" s="99"/>
      <c r="P44" s="99"/>
      <c r="Q44" s="99"/>
    </row>
    <row r="45" spans="3:17" ht="12.75">
      <c r="C45" s="4" t="s">
        <v>105</v>
      </c>
      <c r="D45" s="4"/>
      <c r="E45" s="4" t="s">
        <v>120</v>
      </c>
      <c r="F45" s="4"/>
      <c r="G45" s="4" t="s">
        <v>121</v>
      </c>
      <c r="H45" s="4"/>
      <c r="I45" s="4" t="s">
        <v>122</v>
      </c>
      <c r="J45" s="4"/>
      <c r="K45" s="4" t="s">
        <v>123</v>
      </c>
      <c r="L45" s="4"/>
      <c r="M45" s="4" t="s">
        <v>125</v>
      </c>
      <c r="N45" s="4"/>
      <c r="O45" s="4">
        <v>2010</v>
      </c>
      <c r="P45" s="4"/>
      <c r="Q45" s="4">
        <v>2009</v>
      </c>
    </row>
    <row r="46" spans="2:17" ht="12.75">
      <c r="B46" s="21" t="s">
        <v>214</v>
      </c>
      <c r="C46" s="99">
        <v>0</v>
      </c>
      <c r="D46" s="99"/>
      <c r="E46" s="99">
        <v>5241752</v>
      </c>
      <c r="F46" s="99"/>
      <c r="G46" s="99">
        <v>10542980</v>
      </c>
      <c r="H46" s="99"/>
      <c r="I46" s="99">
        <v>20051240</v>
      </c>
      <c r="J46" s="99"/>
      <c r="K46" s="99">
        <v>23745360</v>
      </c>
      <c r="L46" s="99"/>
      <c r="M46" s="99">
        <v>3024152</v>
      </c>
      <c r="N46" s="99"/>
      <c r="O46" s="99">
        <f>C46+E46+G46+I46+K46+M46</f>
        <v>62605484</v>
      </c>
      <c r="P46" s="99"/>
      <c r="Q46" s="99">
        <v>63110622</v>
      </c>
    </row>
    <row r="47" spans="2:17" ht="12.75">
      <c r="B47" s="21" t="s">
        <v>388</v>
      </c>
      <c r="C47" s="99">
        <v>0</v>
      </c>
      <c r="D47" s="99"/>
      <c r="E47" s="99">
        <v>0</v>
      </c>
      <c r="F47" s="99"/>
      <c r="G47" s="99">
        <v>0</v>
      </c>
      <c r="H47" s="99"/>
      <c r="I47" s="99">
        <v>0</v>
      </c>
      <c r="J47" s="99"/>
      <c r="K47" s="99">
        <v>0</v>
      </c>
      <c r="L47" s="99"/>
      <c r="M47" s="99">
        <v>0</v>
      </c>
      <c r="N47" s="99"/>
      <c r="O47" s="99">
        <f>C47+E47+G47+I47+K47+M47</f>
        <v>0</v>
      </c>
      <c r="P47" s="99"/>
      <c r="Q47" s="99">
        <v>-5377137</v>
      </c>
    </row>
    <row r="48" spans="2:17" ht="12.75">
      <c r="B48" s="21" t="s">
        <v>243</v>
      </c>
      <c r="C48" s="107">
        <v>0</v>
      </c>
      <c r="D48" s="99"/>
      <c r="E48" s="107">
        <v>65641916</v>
      </c>
      <c r="F48" s="99"/>
      <c r="G48" s="107">
        <v>71795383</v>
      </c>
      <c r="H48" s="99"/>
      <c r="I48" s="107">
        <v>178201840</v>
      </c>
      <c r="J48" s="99"/>
      <c r="K48" s="107">
        <v>1124808</v>
      </c>
      <c r="L48" s="99"/>
      <c r="M48" s="107">
        <v>11797774</v>
      </c>
      <c r="N48" s="99"/>
      <c r="O48" s="107">
        <f>C48+E48+G48+I48+K48+M48</f>
        <v>328561721</v>
      </c>
      <c r="P48" s="99"/>
      <c r="Q48" s="107">
        <v>250219023</v>
      </c>
    </row>
    <row r="49" spans="3:17" ht="12.75">
      <c r="C49" s="99">
        <f>SUM(C46:C48)</f>
        <v>0</v>
      </c>
      <c r="D49" s="99"/>
      <c r="E49" s="99">
        <f>SUM(E46:E48)</f>
        <v>70883668</v>
      </c>
      <c r="F49" s="99"/>
      <c r="G49" s="99">
        <f>SUM(G46:G48)</f>
        <v>82338363</v>
      </c>
      <c r="H49" s="99"/>
      <c r="I49" s="99">
        <f>SUM(I46:I48)</f>
        <v>198253080</v>
      </c>
      <c r="J49" s="99"/>
      <c r="K49" s="99">
        <f>SUM(K46:K48)</f>
        <v>24870168</v>
      </c>
      <c r="L49" s="99"/>
      <c r="M49" s="99">
        <f>SUM(M46:M48)</f>
        <v>14821926</v>
      </c>
      <c r="N49" s="99"/>
      <c r="O49" s="99">
        <f>SUM(O46:O48)</f>
        <v>391167205</v>
      </c>
      <c r="P49" s="99"/>
      <c r="Q49" s="99">
        <f>SUM(Q46:Q48)</f>
        <v>307952508</v>
      </c>
    </row>
    <row r="50" spans="2:17" ht="12.75">
      <c r="B50" s="21" t="s">
        <v>215</v>
      </c>
      <c r="C50" s="99">
        <v>0</v>
      </c>
      <c r="D50" s="99"/>
      <c r="E50" s="99">
        <v>3456123</v>
      </c>
      <c r="F50" s="99"/>
      <c r="G50" s="99">
        <v>11043269</v>
      </c>
      <c r="H50" s="99"/>
      <c r="I50" s="99">
        <v>24410579</v>
      </c>
      <c r="J50" s="99"/>
      <c r="K50" s="99">
        <v>20587654</v>
      </c>
      <c r="L50" s="99"/>
      <c r="M50" s="99">
        <v>3569870</v>
      </c>
      <c r="N50" s="99"/>
      <c r="O50" s="99">
        <f>C50+E50+G50+I50+K50+M50</f>
        <v>63067495</v>
      </c>
      <c r="P50" s="99"/>
      <c r="Q50" s="99">
        <v>62605484</v>
      </c>
    </row>
    <row r="51" spans="2:17" ht="13.5" thickBot="1">
      <c r="B51" s="21" t="s">
        <v>240</v>
      </c>
      <c r="C51" s="100">
        <f>C49-C50</f>
        <v>0</v>
      </c>
      <c r="D51" s="99"/>
      <c r="E51" s="100">
        <f>E49-E50</f>
        <v>67427545</v>
      </c>
      <c r="F51" s="99"/>
      <c r="G51" s="100">
        <f>G49-G50</f>
        <v>71295094</v>
      </c>
      <c r="H51" s="99"/>
      <c r="I51" s="100">
        <f>I49-I50</f>
        <v>173842501</v>
      </c>
      <c r="J51" s="99"/>
      <c r="K51" s="100">
        <f>K49-K50</f>
        <v>4282514</v>
      </c>
      <c r="L51" s="99"/>
      <c r="M51" s="100">
        <f>M49-M50</f>
        <v>11252056</v>
      </c>
      <c r="N51" s="99"/>
      <c r="O51" s="100">
        <f>O49-O50</f>
        <v>328099710</v>
      </c>
      <c r="P51" s="99"/>
      <c r="Q51" s="100">
        <f>Q49-Q50</f>
        <v>245347024</v>
      </c>
    </row>
    <row r="52" spans="3:17" ht="13.5" thickTop="1">
      <c r="C52" s="99"/>
      <c r="D52" s="99"/>
      <c r="E52" s="99"/>
      <c r="F52" s="99"/>
      <c r="G52" s="99"/>
      <c r="H52" s="99"/>
      <c r="I52" s="99"/>
      <c r="J52" s="99"/>
      <c r="K52" s="99"/>
      <c r="L52" s="99"/>
      <c r="M52" s="99"/>
      <c r="N52" s="99"/>
      <c r="O52" s="99"/>
      <c r="P52" s="99"/>
      <c r="Q52" s="99"/>
    </row>
    <row r="53" spans="2:17" ht="12.75">
      <c r="B53" s="10"/>
      <c r="C53" s="99"/>
      <c r="D53" s="99"/>
      <c r="E53" s="99"/>
      <c r="F53" s="99"/>
      <c r="G53" s="99"/>
      <c r="H53" s="99"/>
      <c r="I53" s="99"/>
      <c r="J53" s="99"/>
      <c r="K53" s="99"/>
      <c r="L53" s="99"/>
      <c r="M53" s="99"/>
      <c r="N53" s="99"/>
      <c r="O53" s="99"/>
      <c r="P53" s="99"/>
      <c r="Q53" s="99"/>
    </row>
    <row r="54" spans="2:17" ht="12.75">
      <c r="B54" s="21" t="s">
        <v>361</v>
      </c>
      <c r="C54" s="99"/>
      <c r="D54" s="99"/>
      <c r="E54" s="99"/>
      <c r="F54" s="99"/>
      <c r="G54" s="99"/>
      <c r="H54" s="99"/>
      <c r="I54" s="99"/>
      <c r="J54" s="99"/>
      <c r="K54" s="99"/>
      <c r="L54" s="99"/>
      <c r="M54" s="99"/>
      <c r="N54" s="99"/>
      <c r="O54" s="99"/>
      <c r="P54" s="99"/>
      <c r="Q54" s="99"/>
    </row>
    <row r="55" spans="3:17" ht="12.75">
      <c r="C55" s="99"/>
      <c r="D55" s="99"/>
      <c r="E55" s="99"/>
      <c r="F55" s="99"/>
      <c r="G55" s="99"/>
      <c r="H55" s="99"/>
      <c r="I55" s="99"/>
      <c r="J55" s="99"/>
      <c r="K55" s="99"/>
      <c r="L55" s="99"/>
      <c r="M55" s="99"/>
      <c r="N55" s="99"/>
      <c r="O55" s="99"/>
      <c r="P55" s="99"/>
      <c r="Q55" s="99"/>
    </row>
    <row r="56" spans="2:17" ht="12.75">
      <c r="B56" s="10" t="s">
        <v>35</v>
      </c>
      <c r="C56" s="99"/>
      <c r="D56" s="99"/>
      <c r="E56" s="99"/>
      <c r="F56" s="99"/>
      <c r="G56" s="99"/>
      <c r="H56" s="99"/>
      <c r="I56" s="99"/>
      <c r="J56" s="99"/>
      <c r="K56" s="99"/>
      <c r="L56" s="99"/>
      <c r="M56" s="99"/>
      <c r="N56" s="99"/>
      <c r="O56" s="99"/>
      <c r="P56" s="99"/>
      <c r="Q56" s="99"/>
    </row>
    <row r="57" spans="5:17" ht="12.75">
      <c r="E57" s="99"/>
      <c r="F57" s="99"/>
      <c r="G57" s="99"/>
      <c r="H57" s="99"/>
      <c r="I57" s="99"/>
      <c r="J57" s="99"/>
      <c r="K57" s="99"/>
      <c r="L57" s="99"/>
      <c r="M57" s="4" t="s">
        <v>362</v>
      </c>
      <c r="N57" s="4"/>
      <c r="O57" s="4" t="s">
        <v>363</v>
      </c>
      <c r="P57" s="99"/>
      <c r="Q57" s="99"/>
    </row>
    <row r="58" spans="2:17" ht="12.75">
      <c r="B58" s="21" t="s">
        <v>357</v>
      </c>
      <c r="E58" s="99"/>
      <c r="F58" s="99"/>
      <c r="G58" s="99"/>
      <c r="H58" s="99"/>
      <c r="I58" s="99"/>
      <c r="J58" s="99"/>
      <c r="K58" s="99"/>
      <c r="L58" s="99"/>
      <c r="M58" s="99">
        <v>650124</v>
      </c>
      <c r="N58" s="99"/>
      <c r="O58" s="99">
        <v>62605484</v>
      </c>
      <c r="P58" s="99"/>
      <c r="Q58" s="99"/>
    </row>
    <row r="59" spans="2:17" ht="12.75">
      <c r="B59" s="21" t="s">
        <v>358</v>
      </c>
      <c r="E59" s="99"/>
      <c r="F59" s="99"/>
      <c r="G59" s="99"/>
      <c r="H59" s="99"/>
      <c r="I59" s="99"/>
      <c r="J59" s="99"/>
      <c r="K59" s="99"/>
      <c r="L59" s="99"/>
      <c r="M59" s="107">
        <v>4643430</v>
      </c>
      <c r="N59" s="99"/>
      <c r="O59" s="107">
        <v>328561721</v>
      </c>
      <c r="P59" s="99"/>
      <c r="Q59" s="99"/>
    </row>
    <row r="60" spans="5:17" ht="12.75">
      <c r="E60" s="99"/>
      <c r="F60" s="99"/>
      <c r="G60" s="99"/>
      <c r="H60" s="99"/>
      <c r="I60" s="99"/>
      <c r="J60" s="99"/>
      <c r="K60" s="99"/>
      <c r="L60" s="99"/>
      <c r="M60" s="99">
        <v>5293554</v>
      </c>
      <c r="N60" s="99">
        <v>0</v>
      </c>
      <c r="O60" s="99">
        <v>391167205</v>
      </c>
      <c r="P60" s="99"/>
      <c r="Q60" s="99"/>
    </row>
    <row r="61" spans="2:17" ht="12.75">
      <c r="B61" s="21" t="s">
        <v>359</v>
      </c>
      <c r="E61" s="99"/>
      <c r="F61" s="99"/>
      <c r="G61" s="99"/>
      <c r="H61" s="99"/>
      <c r="I61" s="99"/>
      <c r="J61" s="99"/>
      <c r="K61" s="99"/>
      <c r="L61" s="99"/>
      <c r="M61" s="99">
        <v>641622</v>
      </c>
      <c r="N61" s="99"/>
      <c r="O61" s="99">
        <v>63067495</v>
      </c>
      <c r="P61" s="99"/>
      <c r="Q61" s="99"/>
    </row>
    <row r="62" spans="2:17" ht="13.5" thickBot="1">
      <c r="B62" s="21" t="s">
        <v>360</v>
      </c>
      <c r="E62" s="99"/>
      <c r="F62" s="99"/>
      <c r="G62" s="99"/>
      <c r="H62" s="99"/>
      <c r="I62" s="99"/>
      <c r="J62" s="99"/>
      <c r="K62" s="99"/>
      <c r="L62" s="99"/>
      <c r="M62" s="100">
        <f>M60-M61</f>
        <v>4651932</v>
      </c>
      <c r="N62" s="104">
        <f>N60-N61</f>
        <v>0</v>
      </c>
      <c r="O62" s="100">
        <f>O60-O61</f>
        <v>328099710</v>
      </c>
      <c r="P62" s="99"/>
      <c r="Q62" s="99"/>
    </row>
    <row r="63" spans="3:17" ht="13.5" thickTop="1">
      <c r="C63" s="99"/>
      <c r="D63" s="99"/>
      <c r="E63" s="99"/>
      <c r="F63" s="99"/>
      <c r="G63" s="99"/>
      <c r="H63" s="99"/>
      <c r="I63" s="99"/>
      <c r="J63" s="99"/>
      <c r="K63" s="99"/>
      <c r="L63" s="99"/>
      <c r="M63" s="99"/>
      <c r="N63" s="99"/>
      <c r="O63" s="99"/>
      <c r="P63" s="99"/>
      <c r="Q63" s="99"/>
    </row>
    <row r="64" spans="3:17" ht="12.75">
      <c r="C64" s="99"/>
      <c r="D64" s="99"/>
      <c r="E64" s="99"/>
      <c r="F64" s="99"/>
      <c r="G64" s="99"/>
      <c r="H64" s="99"/>
      <c r="I64" s="99"/>
      <c r="J64" s="99"/>
      <c r="K64" s="99"/>
      <c r="L64" s="99"/>
      <c r="M64" s="99"/>
      <c r="N64" s="99"/>
      <c r="O64" s="99"/>
      <c r="P64" s="99"/>
      <c r="Q64" s="99"/>
    </row>
    <row r="65" spans="3:17" ht="12.75">
      <c r="C65" s="99"/>
      <c r="D65" s="99"/>
      <c r="E65" s="99"/>
      <c r="F65" s="99"/>
      <c r="G65" s="99"/>
      <c r="H65" s="99"/>
      <c r="I65" s="99"/>
      <c r="J65" s="99"/>
      <c r="K65" s="99"/>
      <c r="L65" s="99"/>
      <c r="M65" s="99"/>
      <c r="N65" s="99"/>
      <c r="O65" s="99"/>
      <c r="P65" s="99"/>
      <c r="Q65" s="99"/>
    </row>
    <row r="66" spans="1:17" ht="12.75">
      <c r="A66" s="142" t="s">
        <v>447</v>
      </c>
      <c r="B66" s="10" t="s">
        <v>463</v>
      </c>
      <c r="C66" s="99"/>
      <c r="D66" s="99"/>
      <c r="E66" s="99"/>
      <c r="F66" s="99"/>
      <c r="G66" s="99"/>
      <c r="H66" s="99"/>
      <c r="I66" s="99"/>
      <c r="J66" s="99"/>
      <c r="K66" s="99"/>
      <c r="L66" s="99"/>
      <c r="M66" s="99"/>
      <c r="N66" s="99"/>
      <c r="O66" s="99"/>
      <c r="P66" s="99"/>
      <c r="Q66" s="99"/>
    </row>
    <row r="67" spans="3:17" ht="12.75">
      <c r="C67" s="99"/>
      <c r="D67" s="99"/>
      <c r="E67" s="99"/>
      <c r="F67" s="99"/>
      <c r="G67" s="99"/>
      <c r="H67" s="99"/>
      <c r="I67" s="99"/>
      <c r="J67" s="99"/>
      <c r="K67" s="99"/>
      <c r="L67" s="99"/>
      <c r="M67" s="99"/>
      <c r="N67" s="99"/>
      <c r="O67" s="99"/>
      <c r="P67" s="99"/>
      <c r="Q67" s="99"/>
    </row>
    <row r="68" spans="3:17" ht="12.75">
      <c r="C68" s="4" t="s">
        <v>105</v>
      </c>
      <c r="D68" s="4"/>
      <c r="E68" s="4" t="s">
        <v>120</v>
      </c>
      <c r="F68" s="4"/>
      <c r="G68" s="4" t="s">
        <v>121</v>
      </c>
      <c r="H68" s="4"/>
      <c r="I68" s="4" t="s">
        <v>122</v>
      </c>
      <c r="J68" s="4"/>
      <c r="K68" s="4" t="s">
        <v>123</v>
      </c>
      <c r="L68" s="4"/>
      <c r="M68" s="4" t="s">
        <v>125</v>
      </c>
      <c r="N68" s="4"/>
      <c r="O68" s="4">
        <v>2010</v>
      </c>
      <c r="P68" s="4"/>
      <c r="Q68" s="4">
        <v>2009</v>
      </c>
    </row>
    <row r="69" spans="2:17" ht="12.75">
      <c r="B69" s="21" t="s">
        <v>244</v>
      </c>
      <c r="C69" s="99">
        <v>0</v>
      </c>
      <c r="D69" s="99"/>
      <c r="E69" s="99">
        <v>1845780</v>
      </c>
      <c r="F69" s="99"/>
      <c r="G69" s="99">
        <v>4715300</v>
      </c>
      <c r="H69" s="99"/>
      <c r="I69" s="99">
        <v>5309282</v>
      </c>
      <c r="J69" s="99"/>
      <c r="K69" s="99">
        <v>210161</v>
      </c>
      <c r="L69" s="99"/>
      <c r="M69" s="99">
        <v>1265431</v>
      </c>
      <c r="N69" s="99"/>
      <c r="O69" s="99">
        <f>C69+E69+G69+I69+K69+M69</f>
        <v>13345954</v>
      </c>
      <c r="P69" s="99"/>
      <c r="Q69" s="99">
        <v>11624492</v>
      </c>
    </row>
    <row r="70" spans="2:17" ht="12.75">
      <c r="B70" s="21" t="s">
        <v>217</v>
      </c>
      <c r="C70" s="99">
        <v>0</v>
      </c>
      <c r="D70" s="99"/>
      <c r="E70" s="99">
        <v>590060</v>
      </c>
      <c r="F70" s="99"/>
      <c r="G70" s="99">
        <v>786747</v>
      </c>
      <c r="H70" s="99"/>
      <c r="I70" s="99">
        <v>2360240</v>
      </c>
      <c r="J70" s="99"/>
      <c r="K70" s="99">
        <v>0</v>
      </c>
      <c r="L70" s="99"/>
      <c r="M70" s="99">
        <v>196686</v>
      </c>
      <c r="N70" s="99"/>
      <c r="O70" s="99">
        <f>C70+E70+G70+I70+K70+M70</f>
        <v>3933733</v>
      </c>
      <c r="P70" s="99"/>
      <c r="Q70" s="99">
        <v>3269332</v>
      </c>
    </row>
    <row r="71" spans="2:17" ht="12.75">
      <c r="B71" s="21" t="s">
        <v>218</v>
      </c>
      <c r="C71" s="99">
        <v>0</v>
      </c>
      <c r="D71" s="99"/>
      <c r="E71" s="99">
        <v>20688</v>
      </c>
      <c r="F71" s="99"/>
      <c r="G71" s="99">
        <v>28100</v>
      </c>
      <c r="H71" s="99"/>
      <c r="I71" s="99">
        <v>86252</v>
      </c>
      <c r="J71" s="99"/>
      <c r="K71" s="99">
        <v>2317</v>
      </c>
      <c r="L71" s="99"/>
      <c r="M71" s="99">
        <v>7231</v>
      </c>
      <c r="N71" s="99"/>
      <c r="O71" s="99">
        <f>C71+E71+G71+I71+K71+M71</f>
        <v>144588</v>
      </c>
      <c r="P71" s="99"/>
      <c r="Q71" s="99">
        <v>212883</v>
      </c>
    </row>
    <row r="72" spans="2:17" ht="12.75">
      <c r="B72" s="21" t="s">
        <v>235</v>
      </c>
      <c r="C72" s="99">
        <f>'N-1'!I22-'N-5'!C121</f>
        <v>1016280</v>
      </c>
      <c r="D72" s="99"/>
      <c r="E72" s="99">
        <f>'N-1'!I26</f>
        <v>68592</v>
      </c>
      <c r="F72" s="99"/>
      <c r="G72" s="99">
        <f>'N-1'!I30</f>
        <v>279097</v>
      </c>
      <c r="H72" s="99"/>
      <c r="I72" s="99">
        <f>'N-1'!I41-'N-5'!I121</f>
        <v>1385826</v>
      </c>
      <c r="J72" s="99"/>
      <c r="K72" s="99">
        <f>'N-1'!I56-'N-5'!K121</f>
        <v>4603295</v>
      </c>
      <c r="L72" s="99"/>
      <c r="M72" s="99">
        <f>'N-1'!I69-'N-5'!M121</f>
        <v>1319104</v>
      </c>
      <c r="N72" s="99"/>
      <c r="O72" s="99">
        <f>C72+E72+G72+I72+K72+M72</f>
        <v>8672194</v>
      </c>
      <c r="P72" s="99"/>
      <c r="Q72" s="99">
        <v>8592741</v>
      </c>
    </row>
    <row r="73" spans="3:17" ht="13.5" thickBot="1">
      <c r="C73" s="100">
        <f>SUM(C69:C72)</f>
        <v>1016280</v>
      </c>
      <c r="D73" s="99"/>
      <c r="E73" s="100">
        <f>SUM(E69:E72)</f>
        <v>2525120</v>
      </c>
      <c r="F73" s="99"/>
      <c r="G73" s="100">
        <f>SUM(G69:G72)</f>
        <v>5809244</v>
      </c>
      <c r="H73" s="99"/>
      <c r="I73" s="100">
        <f>SUM(I69:I72)</f>
        <v>9141600</v>
      </c>
      <c r="J73" s="99"/>
      <c r="K73" s="100">
        <f>SUM(K69:K72)</f>
        <v>4815773</v>
      </c>
      <c r="L73" s="99"/>
      <c r="M73" s="100">
        <f>SUM(M69:M72)</f>
        <v>2788452</v>
      </c>
      <c r="N73" s="99"/>
      <c r="O73" s="100">
        <f>SUM(O69:O72)</f>
        <v>26096469</v>
      </c>
      <c r="P73" s="99"/>
      <c r="Q73" s="100">
        <f>SUM(Q69:R72)</f>
        <v>23699448</v>
      </c>
    </row>
    <row r="74" spans="3:17" ht="13.5" thickTop="1">
      <c r="C74" s="99"/>
      <c r="D74" s="99"/>
      <c r="E74" s="99"/>
      <c r="F74" s="99"/>
      <c r="G74" s="99"/>
      <c r="H74" s="99"/>
      <c r="I74" s="99"/>
      <c r="J74" s="99"/>
      <c r="K74" s="99"/>
      <c r="L74" s="99"/>
      <c r="M74" s="99"/>
      <c r="N74" s="99"/>
      <c r="O74" s="99"/>
      <c r="P74" s="99"/>
      <c r="Q74" s="99"/>
    </row>
    <row r="75" spans="3:17" ht="12.75">
      <c r="C75" s="99"/>
      <c r="D75" s="99"/>
      <c r="E75" s="99"/>
      <c r="F75" s="99"/>
      <c r="G75" s="99"/>
      <c r="H75" s="99"/>
      <c r="I75" s="99"/>
      <c r="J75" s="99"/>
      <c r="K75" s="99"/>
      <c r="L75" s="99"/>
      <c r="M75" s="99"/>
      <c r="N75" s="99"/>
      <c r="O75" s="99"/>
      <c r="P75" s="99"/>
      <c r="Q75" s="99"/>
    </row>
    <row r="76" spans="3:17" ht="12.75">
      <c r="C76" s="99"/>
      <c r="D76" s="99"/>
      <c r="E76" s="99"/>
      <c r="F76" s="99"/>
      <c r="G76" s="99"/>
      <c r="H76" s="99"/>
      <c r="I76" s="99"/>
      <c r="J76" s="99"/>
      <c r="K76" s="99"/>
      <c r="L76" s="99"/>
      <c r="M76" s="99"/>
      <c r="N76" s="99"/>
      <c r="O76" s="99"/>
      <c r="P76" s="99"/>
      <c r="Q76" s="99"/>
    </row>
    <row r="77" spans="3:17" ht="12.75">
      <c r="C77" s="99"/>
      <c r="D77" s="99"/>
      <c r="E77" s="99"/>
      <c r="F77" s="99"/>
      <c r="G77" s="99"/>
      <c r="H77" s="99"/>
      <c r="I77" s="99"/>
      <c r="J77" s="99"/>
      <c r="K77" s="99"/>
      <c r="L77" s="99"/>
      <c r="M77" s="99"/>
      <c r="N77" s="99"/>
      <c r="O77" s="99"/>
      <c r="P77" s="99"/>
      <c r="Q77" s="99"/>
    </row>
    <row r="78" spans="3:17" ht="12.75">
      <c r="C78" s="99"/>
      <c r="D78" s="99"/>
      <c r="E78" s="99"/>
      <c r="F78" s="99"/>
      <c r="G78" s="99"/>
      <c r="H78" s="99"/>
      <c r="I78" s="99"/>
      <c r="J78" s="99"/>
      <c r="K78" s="99"/>
      <c r="L78" s="99"/>
      <c r="M78" s="99"/>
      <c r="N78" s="99"/>
      <c r="O78" s="99"/>
      <c r="P78" s="99"/>
      <c r="Q78" s="99"/>
    </row>
    <row r="79" spans="3:17" ht="12.75">
      <c r="C79" s="99"/>
      <c r="D79" s="99"/>
      <c r="E79" s="99"/>
      <c r="F79" s="99"/>
      <c r="G79" s="99"/>
      <c r="H79" s="99"/>
      <c r="I79" s="99"/>
      <c r="J79" s="99"/>
      <c r="K79" s="99"/>
      <c r="L79" s="99"/>
      <c r="M79" s="99"/>
      <c r="N79" s="99"/>
      <c r="O79" s="99"/>
      <c r="P79" s="99"/>
      <c r="Q79" s="99"/>
    </row>
    <row r="80" spans="3:17" ht="12.75">
      <c r="C80" s="99"/>
      <c r="D80" s="99"/>
      <c r="E80" s="99"/>
      <c r="F80" s="99"/>
      <c r="G80" s="99"/>
      <c r="H80" s="99"/>
      <c r="I80" s="99"/>
      <c r="J80" s="99"/>
      <c r="K80" s="99"/>
      <c r="L80" s="99"/>
      <c r="M80" s="99"/>
      <c r="N80" s="99"/>
      <c r="O80" s="99"/>
      <c r="P80" s="99"/>
      <c r="Q80" s="99"/>
    </row>
    <row r="81" spans="3:17" ht="12.75">
      <c r="C81" s="99"/>
      <c r="D81" s="99"/>
      <c r="E81" s="99"/>
      <c r="F81" s="99"/>
      <c r="G81" s="99"/>
      <c r="H81" s="99"/>
      <c r="I81" s="99"/>
      <c r="J81" s="99"/>
      <c r="K81" s="99"/>
      <c r="L81" s="99"/>
      <c r="M81" s="99"/>
      <c r="N81" s="99"/>
      <c r="O81" s="99"/>
      <c r="P81" s="99"/>
      <c r="Q81" s="99"/>
    </row>
    <row r="82" spans="3:17" ht="12.75">
      <c r="C82" s="99"/>
      <c r="D82" s="99"/>
      <c r="E82" s="99"/>
      <c r="F82" s="99"/>
      <c r="G82" s="99"/>
      <c r="H82" s="99"/>
      <c r="I82" s="99"/>
      <c r="J82" s="99"/>
      <c r="K82" s="99"/>
      <c r="L82" s="99"/>
      <c r="M82" s="99"/>
      <c r="N82" s="99"/>
      <c r="O82" s="99"/>
      <c r="P82" s="99"/>
      <c r="Q82" s="99"/>
    </row>
    <row r="83" spans="1:17" ht="12.75">
      <c r="A83" s="44" t="s">
        <v>414</v>
      </c>
      <c r="B83" s="10" t="s">
        <v>464</v>
      </c>
      <c r="C83" s="99"/>
      <c r="D83" s="99"/>
      <c r="E83" s="99"/>
      <c r="F83" s="99"/>
      <c r="G83" s="99"/>
      <c r="H83" s="99"/>
      <c r="I83" s="99"/>
      <c r="J83" s="99"/>
      <c r="K83" s="99"/>
      <c r="L83" s="99"/>
      <c r="M83" s="99"/>
      <c r="N83" s="99"/>
      <c r="O83" s="99"/>
      <c r="P83" s="99"/>
      <c r="Q83" s="99"/>
    </row>
    <row r="84" spans="3:17" ht="12.75">
      <c r="C84" s="99"/>
      <c r="D84" s="99"/>
      <c r="E84" s="99"/>
      <c r="F84" s="99"/>
      <c r="G84" s="99"/>
      <c r="H84" s="99"/>
      <c r="I84" s="99"/>
      <c r="J84" s="99"/>
      <c r="K84" s="99"/>
      <c r="L84" s="99"/>
      <c r="M84" s="99"/>
      <c r="N84" s="99"/>
      <c r="O84" s="99"/>
      <c r="P84" s="99"/>
      <c r="Q84" s="99"/>
    </row>
    <row r="85" spans="3:17" ht="12.75">
      <c r="C85" s="4" t="s">
        <v>105</v>
      </c>
      <c r="D85" s="4"/>
      <c r="E85" s="4" t="s">
        <v>120</v>
      </c>
      <c r="F85" s="4"/>
      <c r="G85" s="4" t="s">
        <v>121</v>
      </c>
      <c r="H85" s="4"/>
      <c r="I85" s="4" t="s">
        <v>122</v>
      </c>
      <c r="J85" s="4"/>
      <c r="K85" s="4" t="s">
        <v>123</v>
      </c>
      <c r="L85" s="4"/>
      <c r="M85" s="4" t="s">
        <v>125</v>
      </c>
      <c r="N85" s="4"/>
      <c r="O85" s="4">
        <v>2010</v>
      </c>
      <c r="P85" s="4"/>
      <c r="Q85" s="4">
        <v>2009</v>
      </c>
    </row>
    <row r="86" spans="3:17" ht="12.75">
      <c r="C86" s="4"/>
      <c r="D86" s="4"/>
      <c r="E86" s="4"/>
      <c r="F86" s="4"/>
      <c r="G86" s="4"/>
      <c r="H86" s="4"/>
      <c r="I86" s="4"/>
      <c r="J86" s="4"/>
      <c r="K86" s="4"/>
      <c r="L86" s="4"/>
      <c r="M86" s="4"/>
      <c r="N86" s="4"/>
      <c r="O86" s="4"/>
      <c r="P86" s="4"/>
      <c r="Q86" s="4"/>
    </row>
    <row r="87" spans="2:17" ht="12.75">
      <c r="B87" s="21" t="s">
        <v>219</v>
      </c>
      <c r="C87" s="99">
        <v>0</v>
      </c>
      <c r="D87" s="99"/>
      <c r="E87" s="99">
        <v>3210129</v>
      </c>
      <c r="F87" s="99"/>
      <c r="G87" s="99">
        <v>2365980</v>
      </c>
      <c r="H87" s="99"/>
      <c r="I87" s="99">
        <v>7866089</v>
      </c>
      <c r="J87" s="99"/>
      <c r="K87" s="99">
        <v>215500</v>
      </c>
      <c r="L87" s="99"/>
      <c r="M87" s="99">
        <v>480718</v>
      </c>
      <c r="N87" s="99"/>
      <c r="O87" s="99">
        <f aca="true" t="shared" si="1" ref="O87:O118">C87+E87+G87+I87+K87+M87</f>
        <v>14138416</v>
      </c>
      <c r="P87" s="99"/>
      <c r="Q87" s="99">
        <v>11551935</v>
      </c>
    </row>
    <row r="88" spans="2:17" ht="12.75">
      <c r="B88" s="21" t="s">
        <v>475</v>
      </c>
      <c r="C88" s="99">
        <v>0</v>
      </c>
      <c r="D88" s="99"/>
      <c r="E88" s="99">
        <v>140273</v>
      </c>
      <c r="F88" s="99"/>
      <c r="G88" s="99">
        <v>175341</v>
      </c>
      <c r="H88" s="99"/>
      <c r="I88" s="99">
        <v>350683</v>
      </c>
      <c r="J88" s="99"/>
      <c r="K88" s="99">
        <v>0</v>
      </c>
      <c r="L88" s="99"/>
      <c r="M88" s="99">
        <v>35068</v>
      </c>
      <c r="N88" s="99"/>
      <c r="O88" s="99">
        <f t="shared" si="1"/>
        <v>701365</v>
      </c>
      <c r="P88" s="99"/>
      <c r="Q88" s="99">
        <v>0</v>
      </c>
    </row>
    <row r="89" spans="2:17" ht="12.75">
      <c r="B89" s="21" t="s">
        <v>289</v>
      </c>
      <c r="C89" s="99">
        <v>0</v>
      </c>
      <c r="D89" s="99"/>
      <c r="E89" s="99">
        <v>20000</v>
      </c>
      <c r="F89" s="99"/>
      <c r="G89" s="99">
        <v>22500</v>
      </c>
      <c r="H89" s="99"/>
      <c r="I89" s="99">
        <v>50125</v>
      </c>
      <c r="J89" s="99"/>
      <c r="K89" s="99">
        <v>0</v>
      </c>
      <c r="L89" s="99"/>
      <c r="M89" s="99">
        <v>5000</v>
      </c>
      <c r="N89" s="99"/>
      <c r="O89" s="99">
        <f t="shared" si="1"/>
        <v>97625</v>
      </c>
      <c r="P89" s="99"/>
      <c r="Q89" s="99">
        <v>117500</v>
      </c>
    </row>
    <row r="90" spans="2:17" ht="12.75">
      <c r="B90" s="21" t="s">
        <v>382</v>
      </c>
      <c r="C90" s="99">
        <v>0</v>
      </c>
      <c r="D90" s="99"/>
      <c r="E90" s="99">
        <v>110838</v>
      </c>
      <c r="F90" s="99"/>
      <c r="G90" s="99">
        <v>138858</v>
      </c>
      <c r="H90" s="99"/>
      <c r="I90" s="99">
        <v>271045</v>
      </c>
      <c r="J90" s="99"/>
      <c r="K90" s="99">
        <v>6100</v>
      </c>
      <c r="L90" s="99"/>
      <c r="M90" s="99">
        <v>27450</v>
      </c>
      <c r="N90" s="99"/>
      <c r="O90" s="99">
        <f t="shared" si="1"/>
        <v>554291</v>
      </c>
      <c r="P90" s="99"/>
      <c r="Q90" s="99">
        <v>415836</v>
      </c>
    </row>
    <row r="91" spans="2:17" ht="12.75">
      <c r="B91" s="21" t="s">
        <v>194</v>
      </c>
      <c r="C91" s="99">
        <v>0</v>
      </c>
      <c r="D91" s="99"/>
      <c r="E91" s="99">
        <v>106783</v>
      </c>
      <c r="F91" s="99"/>
      <c r="G91" s="99">
        <v>133479</v>
      </c>
      <c r="H91" s="99"/>
      <c r="I91" s="99">
        <v>243080</v>
      </c>
      <c r="J91" s="99"/>
      <c r="K91" s="99">
        <v>0</v>
      </c>
      <c r="L91" s="99"/>
      <c r="M91" s="99">
        <v>26697</v>
      </c>
      <c r="N91" s="99"/>
      <c r="O91" s="99">
        <f t="shared" si="1"/>
        <v>510039</v>
      </c>
      <c r="P91" s="99"/>
      <c r="Q91" s="99">
        <v>407301</v>
      </c>
    </row>
    <row r="92" spans="2:17" ht="12.75">
      <c r="B92" s="21" t="s">
        <v>220</v>
      </c>
      <c r="C92" s="99">
        <v>0</v>
      </c>
      <c r="D92" s="99">
        <v>6</v>
      </c>
      <c r="E92" s="99">
        <v>117600</v>
      </c>
      <c r="F92" s="99"/>
      <c r="G92" s="99">
        <v>141500</v>
      </c>
      <c r="H92" s="99"/>
      <c r="I92" s="99">
        <v>294000</v>
      </c>
      <c r="J92" s="99"/>
      <c r="K92" s="99">
        <v>5500</v>
      </c>
      <c r="L92" s="99"/>
      <c r="M92" s="99">
        <v>29403</v>
      </c>
      <c r="N92" s="99"/>
      <c r="O92" s="99">
        <f t="shared" si="1"/>
        <v>588003</v>
      </c>
      <c r="P92" s="99"/>
      <c r="Q92" s="99">
        <v>680819</v>
      </c>
    </row>
    <row r="93" spans="2:17" ht="12.75">
      <c r="B93" s="21" t="s">
        <v>276</v>
      </c>
      <c r="C93" s="99">
        <v>0</v>
      </c>
      <c r="D93" s="99"/>
      <c r="E93" s="99">
        <v>80084</v>
      </c>
      <c r="F93" s="99"/>
      <c r="G93" s="99">
        <v>100105</v>
      </c>
      <c r="H93" s="99"/>
      <c r="I93" s="99">
        <v>200211</v>
      </c>
      <c r="J93" s="99"/>
      <c r="K93" s="99">
        <v>0</v>
      </c>
      <c r="L93" s="99"/>
      <c r="M93" s="99">
        <v>20022</v>
      </c>
      <c r="N93" s="99"/>
      <c r="O93" s="99">
        <f t="shared" si="1"/>
        <v>400422</v>
      </c>
      <c r="P93" s="99"/>
      <c r="Q93" s="99">
        <v>374913</v>
      </c>
    </row>
    <row r="94" spans="2:17" ht="12.75">
      <c r="B94" s="21" t="s">
        <v>274</v>
      </c>
      <c r="C94" s="99">
        <v>0</v>
      </c>
      <c r="D94" s="99"/>
      <c r="E94" s="99">
        <v>439174</v>
      </c>
      <c r="F94" s="99"/>
      <c r="G94" s="99">
        <v>548968</v>
      </c>
      <c r="H94" s="99"/>
      <c r="I94" s="99">
        <v>1040000</v>
      </c>
      <c r="J94" s="99"/>
      <c r="K94" s="99">
        <v>57937</v>
      </c>
      <c r="L94" s="99"/>
      <c r="M94" s="99">
        <v>109795</v>
      </c>
      <c r="N94" s="99"/>
      <c r="O94" s="99">
        <f>C94+E94+G94+I94+K94+M94</f>
        <v>2195874</v>
      </c>
      <c r="P94" s="99"/>
      <c r="Q94" s="99">
        <v>1782245</v>
      </c>
    </row>
    <row r="95" spans="2:17" ht="12.75">
      <c r="B95" s="21" t="s">
        <v>221</v>
      </c>
      <c r="C95" s="99">
        <v>0</v>
      </c>
      <c r="D95" s="99"/>
      <c r="E95" s="99">
        <v>192000</v>
      </c>
      <c r="F95" s="99"/>
      <c r="G95" s="99">
        <v>240000</v>
      </c>
      <c r="H95" s="99"/>
      <c r="I95" s="99">
        <v>900000</v>
      </c>
      <c r="J95" s="99"/>
      <c r="K95" s="99">
        <v>0</v>
      </c>
      <c r="L95" s="99"/>
      <c r="M95" s="99">
        <v>43200</v>
      </c>
      <c r="N95" s="99"/>
      <c r="O95" s="99">
        <f t="shared" si="1"/>
        <v>1375200</v>
      </c>
      <c r="P95" s="99"/>
      <c r="Q95" s="99">
        <v>1310520</v>
      </c>
    </row>
    <row r="96" spans="2:17" ht="12.75">
      <c r="B96" s="21" t="s">
        <v>216</v>
      </c>
      <c r="C96" s="99">
        <v>0</v>
      </c>
      <c r="D96" s="99"/>
      <c r="E96" s="99">
        <v>1757005</v>
      </c>
      <c r="F96" s="99"/>
      <c r="G96" s="99">
        <v>2196256</v>
      </c>
      <c r="H96" s="99"/>
      <c r="I96" s="99">
        <v>4201300</v>
      </c>
      <c r="J96" s="99"/>
      <c r="K96" s="99">
        <v>191212</v>
      </c>
      <c r="L96" s="99"/>
      <c r="M96" s="99">
        <v>439252</v>
      </c>
      <c r="N96" s="99"/>
      <c r="O96" s="99">
        <f>C96+E96+G96+I96+K96+M96</f>
        <v>8785025</v>
      </c>
      <c r="P96" s="99"/>
      <c r="Q96" s="99">
        <v>4355909</v>
      </c>
    </row>
    <row r="97" spans="2:17" ht="12.75">
      <c r="B97" s="21" t="s">
        <v>222</v>
      </c>
      <c r="C97" s="99">
        <v>0</v>
      </c>
      <c r="D97" s="99"/>
      <c r="E97" s="99">
        <v>16000</v>
      </c>
      <c r="F97" s="99"/>
      <c r="G97" s="99">
        <v>20000</v>
      </c>
      <c r="H97" s="99"/>
      <c r="I97" s="99">
        <v>35000</v>
      </c>
      <c r="J97" s="99"/>
      <c r="K97" s="99">
        <v>5000</v>
      </c>
      <c r="L97" s="99"/>
      <c r="M97" s="99">
        <v>4000</v>
      </c>
      <c r="N97" s="99"/>
      <c r="O97" s="99">
        <f t="shared" si="1"/>
        <v>80000</v>
      </c>
      <c r="P97" s="99"/>
      <c r="Q97" s="99">
        <v>70000</v>
      </c>
    </row>
    <row r="98" spans="2:17" ht="12.75">
      <c r="B98" s="21" t="s">
        <v>383</v>
      </c>
      <c r="C98" s="99">
        <v>0</v>
      </c>
      <c r="D98" s="99"/>
      <c r="E98" s="99">
        <v>51017</v>
      </c>
      <c r="F98" s="99"/>
      <c r="G98" s="99">
        <v>63772</v>
      </c>
      <c r="H98" s="99"/>
      <c r="I98" s="99">
        <v>127814</v>
      </c>
      <c r="J98" s="99"/>
      <c r="K98" s="99">
        <v>0</v>
      </c>
      <c r="L98" s="99"/>
      <c r="M98" s="99">
        <v>12756</v>
      </c>
      <c r="N98" s="99"/>
      <c r="O98" s="99">
        <f t="shared" si="1"/>
        <v>255359</v>
      </c>
      <c r="P98" s="99"/>
      <c r="Q98" s="99">
        <v>1362985</v>
      </c>
    </row>
    <row r="99" spans="2:17" ht="12.75">
      <c r="B99" s="21" t="s">
        <v>223</v>
      </c>
      <c r="C99" s="99">
        <v>0</v>
      </c>
      <c r="D99" s="99"/>
      <c r="E99" s="99">
        <v>35000</v>
      </c>
      <c r="F99" s="99"/>
      <c r="G99" s="99">
        <v>50000</v>
      </c>
      <c r="H99" s="99"/>
      <c r="I99" s="99">
        <v>405500</v>
      </c>
      <c r="J99" s="99"/>
      <c r="K99" s="99">
        <v>0</v>
      </c>
      <c r="L99" s="99"/>
      <c r="M99" s="99">
        <v>0</v>
      </c>
      <c r="N99" s="99"/>
      <c r="O99" s="99">
        <f t="shared" si="1"/>
        <v>490500</v>
      </c>
      <c r="P99" s="99"/>
      <c r="Q99" s="99">
        <v>475500</v>
      </c>
    </row>
    <row r="100" spans="2:17" ht="12.75">
      <c r="B100" s="21" t="s">
        <v>277</v>
      </c>
      <c r="C100" s="99">
        <v>0</v>
      </c>
      <c r="D100" s="99"/>
      <c r="E100" s="99">
        <v>75353</v>
      </c>
      <c r="F100" s="99"/>
      <c r="G100" s="99">
        <v>80246</v>
      </c>
      <c r="H100" s="99"/>
      <c r="I100" s="99">
        <v>189800</v>
      </c>
      <c r="J100" s="99"/>
      <c r="K100" s="99">
        <v>5205</v>
      </c>
      <c r="L100" s="99"/>
      <c r="M100" s="99">
        <v>25357</v>
      </c>
      <c r="N100" s="99"/>
      <c r="O100" s="99">
        <f t="shared" si="1"/>
        <v>375961</v>
      </c>
      <c r="P100" s="99"/>
      <c r="Q100" s="99">
        <v>389744</v>
      </c>
    </row>
    <row r="101" spans="2:17" ht="12.75">
      <c r="B101" s="21" t="s">
        <v>195</v>
      </c>
      <c r="C101" s="99">
        <v>0</v>
      </c>
      <c r="D101" s="99"/>
      <c r="E101" s="99">
        <v>25307</v>
      </c>
      <c r="F101" s="99"/>
      <c r="G101" s="99">
        <v>27087</v>
      </c>
      <c r="H101" s="99"/>
      <c r="I101" s="99">
        <v>97093</v>
      </c>
      <c r="J101" s="99"/>
      <c r="K101" s="99">
        <v>0</v>
      </c>
      <c r="L101" s="99"/>
      <c r="M101" s="99">
        <v>6510</v>
      </c>
      <c r="N101" s="99"/>
      <c r="O101" s="99">
        <f t="shared" si="1"/>
        <v>155997</v>
      </c>
      <c r="P101" s="99"/>
      <c r="Q101" s="99">
        <v>151949</v>
      </c>
    </row>
    <row r="102" spans="2:17" ht="12.75">
      <c r="B102" s="21" t="s">
        <v>405</v>
      </c>
      <c r="C102" s="99">
        <v>0</v>
      </c>
      <c r="D102" s="99"/>
      <c r="E102" s="99">
        <v>23070</v>
      </c>
      <c r="F102" s="99"/>
      <c r="G102" s="99">
        <v>28800</v>
      </c>
      <c r="H102" s="99"/>
      <c r="I102" s="99">
        <v>63480</v>
      </c>
      <c r="J102" s="99"/>
      <c r="K102" s="99">
        <v>0</v>
      </c>
      <c r="L102" s="99"/>
      <c r="M102" s="99">
        <v>0</v>
      </c>
      <c r="N102" s="99"/>
      <c r="O102" s="99">
        <f>C102+E102+G102+I102+K102+M102</f>
        <v>115350</v>
      </c>
      <c r="P102" s="99"/>
      <c r="Q102" s="99">
        <v>159450</v>
      </c>
    </row>
    <row r="103" spans="2:17" ht="12.75">
      <c r="B103" s="21" t="s">
        <v>224</v>
      </c>
      <c r="C103" s="99">
        <v>0</v>
      </c>
      <c r="D103" s="99"/>
      <c r="E103" s="99">
        <v>8696</v>
      </c>
      <c r="F103" s="99">
        <v>7890</v>
      </c>
      <c r="G103" s="99">
        <v>23555</v>
      </c>
      <c r="H103" s="99"/>
      <c r="I103" s="99">
        <v>33292</v>
      </c>
      <c r="J103" s="99"/>
      <c r="K103" s="99">
        <v>0</v>
      </c>
      <c r="L103" s="99"/>
      <c r="M103" s="99">
        <v>0</v>
      </c>
      <c r="N103" s="99"/>
      <c r="O103" s="99">
        <f>C103+E103+G103+I103+K103+M103</f>
        <v>65543</v>
      </c>
      <c r="P103" s="99"/>
      <c r="Q103" s="99">
        <v>72182</v>
      </c>
    </row>
    <row r="104" spans="2:17" ht="12.75">
      <c r="B104" s="21" t="s">
        <v>225</v>
      </c>
      <c r="C104" s="99">
        <v>0</v>
      </c>
      <c r="D104" s="99"/>
      <c r="E104" s="99">
        <v>7860</v>
      </c>
      <c r="F104" s="99"/>
      <c r="G104" s="99">
        <v>9826</v>
      </c>
      <c r="H104" s="99"/>
      <c r="I104" s="99">
        <v>19652</v>
      </c>
      <c r="J104" s="99"/>
      <c r="K104" s="99">
        <v>0</v>
      </c>
      <c r="L104" s="99"/>
      <c r="M104" s="99">
        <v>1966</v>
      </c>
      <c r="N104" s="99"/>
      <c r="O104" s="99">
        <f>C104+E104+G104+I104+K104+M104</f>
        <v>39304</v>
      </c>
      <c r="P104" s="99"/>
      <c r="Q104" s="99">
        <v>44595</v>
      </c>
    </row>
    <row r="105" spans="2:17" ht="12.75">
      <c r="B105" s="21" t="s">
        <v>226</v>
      </c>
      <c r="C105" s="99">
        <v>0</v>
      </c>
      <c r="D105" s="99"/>
      <c r="E105" s="99">
        <v>0</v>
      </c>
      <c r="F105" s="99"/>
      <c r="G105" s="99">
        <v>0</v>
      </c>
      <c r="H105" s="99"/>
      <c r="I105" s="99">
        <v>2303</v>
      </c>
      <c r="J105" s="99"/>
      <c r="K105" s="99">
        <v>0</v>
      </c>
      <c r="L105" s="99"/>
      <c r="M105" s="99">
        <v>0</v>
      </c>
      <c r="N105" s="99"/>
      <c r="O105" s="99">
        <f>C105+E105+G105+I105+K105+M105</f>
        <v>2303</v>
      </c>
      <c r="P105" s="99"/>
      <c r="Q105" s="99">
        <v>1825</v>
      </c>
    </row>
    <row r="106" spans="2:17" ht="12.75">
      <c r="B106" s="21" t="s">
        <v>227</v>
      </c>
      <c r="C106" s="99">
        <v>0</v>
      </c>
      <c r="D106" s="99"/>
      <c r="E106" s="99">
        <v>0</v>
      </c>
      <c r="F106" s="99"/>
      <c r="G106" s="99">
        <v>0</v>
      </c>
      <c r="H106" s="99"/>
      <c r="I106" s="99">
        <v>35578</v>
      </c>
      <c r="J106" s="99"/>
      <c r="K106" s="99">
        <v>0</v>
      </c>
      <c r="L106" s="99"/>
      <c r="M106" s="99">
        <v>0</v>
      </c>
      <c r="N106" s="99"/>
      <c r="O106" s="99">
        <f>C106+E106+G106+I106+K106+M106</f>
        <v>35578</v>
      </c>
      <c r="P106" s="99"/>
      <c r="Q106" s="99">
        <v>35475</v>
      </c>
    </row>
    <row r="107" spans="2:17" ht="12.75">
      <c r="B107" s="21" t="s">
        <v>404</v>
      </c>
      <c r="C107" s="99">
        <v>0</v>
      </c>
      <c r="D107" s="99"/>
      <c r="E107" s="99">
        <v>168095</v>
      </c>
      <c r="F107" s="99"/>
      <c r="G107" s="99">
        <v>210119</v>
      </c>
      <c r="H107" s="99"/>
      <c r="I107" s="99">
        <v>429880</v>
      </c>
      <c r="J107" s="99"/>
      <c r="K107" s="99">
        <v>9150</v>
      </c>
      <c r="L107" s="99"/>
      <c r="M107" s="99">
        <v>42023</v>
      </c>
      <c r="N107" s="99"/>
      <c r="O107" s="99">
        <f t="shared" si="1"/>
        <v>859267</v>
      </c>
      <c r="P107" s="99"/>
      <c r="Q107" s="99">
        <v>602129</v>
      </c>
    </row>
    <row r="108" spans="2:17" ht="12.75">
      <c r="B108" s="21" t="s">
        <v>403</v>
      </c>
      <c r="C108" s="99">
        <v>0</v>
      </c>
      <c r="D108" s="99"/>
      <c r="E108" s="99">
        <v>194205</v>
      </c>
      <c r="F108" s="99"/>
      <c r="G108" s="99">
        <v>242756</v>
      </c>
      <c r="H108" s="99"/>
      <c r="I108" s="99">
        <v>485512</v>
      </c>
      <c r="J108" s="99"/>
      <c r="K108" s="99">
        <v>0</v>
      </c>
      <c r="L108" s="99"/>
      <c r="M108" s="99">
        <v>48552</v>
      </c>
      <c r="N108" s="99"/>
      <c r="O108" s="99">
        <f t="shared" si="1"/>
        <v>971025</v>
      </c>
      <c r="P108" s="99"/>
      <c r="Q108" s="99">
        <v>772567</v>
      </c>
    </row>
    <row r="109" spans="2:17" ht="12.75">
      <c r="B109" s="21" t="s">
        <v>228</v>
      </c>
      <c r="C109" s="99">
        <v>0</v>
      </c>
      <c r="D109" s="99"/>
      <c r="E109" s="99">
        <v>14693</v>
      </c>
      <c r="F109" s="99"/>
      <c r="G109" s="99">
        <v>0</v>
      </c>
      <c r="H109" s="99"/>
      <c r="I109" s="99">
        <v>0</v>
      </c>
      <c r="J109" s="99"/>
      <c r="K109" s="99"/>
      <c r="L109" s="99"/>
      <c r="M109" s="99">
        <v>0</v>
      </c>
      <c r="N109" s="99"/>
      <c r="O109" s="99">
        <f t="shared" si="1"/>
        <v>14693</v>
      </c>
      <c r="P109" s="99"/>
      <c r="Q109" s="99">
        <v>11667</v>
      </c>
    </row>
    <row r="110" spans="2:17" ht="12.75">
      <c r="B110" s="21" t="s">
        <v>229</v>
      </c>
      <c r="C110" s="99">
        <v>0</v>
      </c>
      <c r="D110" s="99"/>
      <c r="E110" s="99">
        <v>191066</v>
      </c>
      <c r="F110" s="99"/>
      <c r="G110" s="99">
        <v>238834</v>
      </c>
      <c r="H110" s="99"/>
      <c r="I110" s="99">
        <v>477667</v>
      </c>
      <c r="J110" s="99"/>
      <c r="K110" s="99">
        <v>0</v>
      </c>
      <c r="L110" s="99"/>
      <c r="M110" s="99">
        <v>47767</v>
      </c>
      <c r="N110" s="99"/>
      <c r="O110" s="99">
        <f t="shared" si="1"/>
        <v>955334</v>
      </c>
      <c r="P110" s="99"/>
      <c r="Q110" s="99">
        <v>702123</v>
      </c>
    </row>
    <row r="111" spans="2:17" ht="12.75">
      <c r="B111" s="21" t="s">
        <v>230</v>
      </c>
      <c r="C111" s="99">
        <v>0</v>
      </c>
      <c r="D111" s="99"/>
      <c r="E111" s="99">
        <v>410881</v>
      </c>
      <c r="F111" s="99"/>
      <c r="G111" s="99">
        <v>664800</v>
      </c>
      <c r="H111" s="99"/>
      <c r="I111" s="99">
        <v>1468200</v>
      </c>
      <c r="J111" s="99"/>
      <c r="K111" s="99">
        <v>0</v>
      </c>
      <c r="L111" s="99"/>
      <c r="M111" s="99">
        <v>182850</v>
      </c>
      <c r="N111" s="99"/>
      <c r="O111" s="99">
        <f t="shared" si="1"/>
        <v>2726731</v>
      </c>
      <c r="P111" s="99"/>
      <c r="Q111" s="99">
        <v>2207274</v>
      </c>
    </row>
    <row r="112" spans="2:17" ht="12.75">
      <c r="B112" s="21" t="s">
        <v>231</v>
      </c>
      <c r="C112" s="99">
        <v>0</v>
      </c>
      <c r="D112" s="99"/>
      <c r="E112" s="99">
        <v>18313</v>
      </c>
      <c r="F112" s="99"/>
      <c r="G112" s="99">
        <v>33882</v>
      </c>
      <c r="H112" s="99"/>
      <c r="I112" s="99">
        <v>57995</v>
      </c>
      <c r="J112" s="99"/>
      <c r="K112" s="99">
        <v>0</v>
      </c>
      <c r="L112" s="99"/>
      <c r="M112" s="99">
        <v>5800</v>
      </c>
      <c r="N112" s="99"/>
      <c r="O112" s="99">
        <f t="shared" si="1"/>
        <v>115990</v>
      </c>
      <c r="P112" s="99"/>
      <c r="Q112" s="99">
        <v>64283</v>
      </c>
    </row>
    <row r="113" spans="2:17" ht="12.75">
      <c r="B113" s="21" t="s">
        <v>232</v>
      </c>
      <c r="C113" s="99">
        <v>0</v>
      </c>
      <c r="D113" s="99"/>
      <c r="E113" s="99">
        <v>29263</v>
      </c>
      <c r="F113" s="99"/>
      <c r="G113" s="99">
        <v>36579</v>
      </c>
      <c r="H113" s="99"/>
      <c r="I113" s="99">
        <v>73158</v>
      </c>
      <c r="J113" s="99"/>
      <c r="K113" s="99">
        <v>0</v>
      </c>
      <c r="L113" s="99"/>
      <c r="M113" s="99">
        <v>7317</v>
      </c>
      <c r="N113" s="99"/>
      <c r="O113" s="99">
        <f t="shared" si="1"/>
        <v>146317</v>
      </c>
      <c r="P113" s="99"/>
      <c r="Q113" s="99">
        <v>68298</v>
      </c>
    </row>
    <row r="114" spans="2:17" ht="12.75">
      <c r="B114" s="21" t="s">
        <v>278</v>
      </c>
      <c r="C114" s="99">
        <v>0</v>
      </c>
      <c r="D114" s="99"/>
      <c r="E114" s="99">
        <v>3133</v>
      </c>
      <c r="F114" s="99"/>
      <c r="G114" s="99">
        <v>3916</v>
      </c>
      <c r="H114" s="99"/>
      <c r="I114" s="99">
        <v>7816</v>
      </c>
      <c r="J114" s="99"/>
      <c r="K114" s="99">
        <v>0</v>
      </c>
      <c r="L114" s="99"/>
      <c r="M114" s="99">
        <v>800</v>
      </c>
      <c r="N114" s="99"/>
      <c r="O114" s="99">
        <f t="shared" si="1"/>
        <v>15665</v>
      </c>
      <c r="P114" s="99"/>
      <c r="Q114" s="99">
        <v>17267</v>
      </c>
    </row>
    <row r="115" spans="2:17" ht="12.75">
      <c r="B115" s="21" t="s">
        <v>233</v>
      </c>
      <c r="C115" s="99">
        <v>0</v>
      </c>
      <c r="D115" s="99"/>
      <c r="E115" s="99">
        <v>5500</v>
      </c>
      <c r="F115" s="99"/>
      <c r="G115" s="99">
        <v>6000</v>
      </c>
      <c r="H115" s="99"/>
      <c r="I115" s="99">
        <v>28250</v>
      </c>
      <c r="J115" s="99"/>
      <c r="K115" s="99">
        <v>0</v>
      </c>
      <c r="L115" s="99"/>
      <c r="M115" s="99">
        <v>3000</v>
      </c>
      <c r="N115" s="99"/>
      <c r="O115" s="99">
        <f t="shared" si="1"/>
        <v>42750</v>
      </c>
      <c r="P115" s="99"/>
      <c r="Q115" s="99">
        <v>76182</v>
      </c>
    </row>
    <row r="116" spans="2:17" ht="12.75">
      <c r="B116" s="21" t="s">
        <v>275</v>
      </c>
      <c r="C116" s="99">
        <v>0</v>
      </c>
      <c r="D116" s="99"/>
      <c r="E116" s="99">
        <v>4181</v>
      </c>
      <c r="F116" s="99"/>
      <c r="G116" s="99">
        <v>11696</v>
      </c>
      <c r="H116" s="99"/>
      <c r="I116" s="99">
        <v>22954</v>
      </c>
      <c r="J116" s="99"/>
      <c r="K116" s="99">
        <v>0</v>
      </c>
      <c r="L116" s="99"/>
      <c r="M116" s="99">
        <v>4625</v>
      </c>
      <c r="N116" s="99"/>
      <c r="O116" s="99">
        <f t="shared" si="1"/>
        <v>43456</v>
      </c>
      <c r="P116" s="99"/>
      <c r="Q116" s="99">
        <v>68529</v>
      </c>
    </row>
    <row r="117" spans="2:17" ht="12.75">
      <c r="B117" s="21" t="s">
        <v>234</v>
      </c>
      <c r="C117" s="99">
        <v>0</v>
      </c>
      <c r="D117" s="99"/>
      <c r="E117" s="99">
        <v>17000</v>
      </c>
      <c r="F117" s="99"/>
      <c r="G117" s="99">
        <v>34000</v>
      </c>
      <c r="H117" s="99"/>
      <c r="I117" s="99">
        <v>109157</v>
      </c>
      <c r="J117" s="99"/>
      <c r="K117" s="99">
        <v>0</v>
      </c>
      <c r="L117" s="99"/>
      <c r="M117" s="99">
        <v>7291</v>
      </c>
      <c r="N117" s="99"/>
      <c r="O117" s="99">
        <f t="shared" si="1"/>
        <v>167448</v>
      </c>
      <c r="P117" s="99"/>
      <c r="Q117" s="99">
        <v>200500</v>
      </c>
    </row>
    <row r="118" spans="2:17" ht="12.75">
      <c r="B118" s="21" t="s">
        <v>384</v>
      </c>
      <c r="C118" s="99">
        <v>0</v>
      </c>
      <c r="D118" s="99"/>
      <c r="E118" s="99">
        <v>13500</v>
      </c>
      <c r="F118" s="99"/>
      <c r="G118" s="99">
        <v>12794</v>
      </c>
      <c r="H118" s="99"/>
      <c r="I118" s="99">
        <v>34862</v>
      </c>
      <c r="J118" s="99"/>
      <c r="K118" s="99">
        <v>0</v>
      </c>
      <c r="L118" s="99"/>
      <c r="M118" s="99">
        <v>3913</v>
      </c>
      <c r="N118" s="99"/>
      <c r="O118" s="99">
        <f t="shared" si="1"/>
        <v>65069</v>
      </c>
      <c r="P118" s="99"/>
      <c r="Q118" s="99">
        <v>106429</v>
      </c>
    </row>
    <row r="119" spans="2:17" ht="12.75">
      <c r="B119" s="126" t="s">
        <v>390</v>
      </c>
      <c r="C119" s="99">
        <v>0</v>
      </c>
      <c r="D119" s="99"/>
      <c r="E119" s="99">
        <v>0</v>
      </c>
      <c r="F119" s="99"/>
      <c r="G119" s="99"/>
      <c r="H119" s="99"/>
      <c r="I119" s="99">
        <f>'N-2'!I6</f>
        <v>563584</v>
      </c>
      <c r="J119" s="99"/>
      <c r="K119" s="99">
        <v>0</v>
      </c>
      <c r="L119" s="99"/>
      <c r="M119" s="99">
        <v>0</v>
      </c>
      <c r="N119" s="99"/>
      <c r="O119" s="99">
        <f>C119+E119+G119+I119+K119+M119</f>
        <v>563584</v>
      </c>
      <c r="P119" s="99"/>
      <c r="Q119" s="99">
        <v>281792</v>
      </c>
    </row>
    <row r="120" spans="2:17" ht="12.75">
      <c r="B120" s="126" t="s">
        <v>389</v>
      </c>
      <c r="C120" s="99">
        <v>0</v>
      </c>
      <c r="D120" s="99"/>
      <c r="E120" s="99">
        <v>0</v>
      </c>
      <c r="F120" s="99"/>
      <c r="G120" s="99">
        <v>0</v>
      </c>
      <c r="H120" s="99"/>
      <c r="I120" s="99">
        <v>0</v>
      </c>
      <c r="J120" s="99"/>
      <c r="K120" s="99">
        <f>'N-2'!K18</f>
        <v>500000</v>
      </c>
      <c r="L120" s="99"/>
      <c r="M120" s="99">
        <f>'N-2'!M18</f>
        <v>500000</v>
      </c>
      <c r="N120" s="99"/>
      <c r="O120" s="99">
        <f>C120+E120+G120+I120+K120+M120</f>
        <v>1000000</v>
      </c>
      <c r="P120" s="99"/>
      <c r="Q120" s="99">
        <v>500000</v>
      </c>
    </row>
    <row r="121" spans="2:17" ht="12.75">
      <c r="B121" s="21" t="s">
        <v>235</v>
      </c>
      <c r="C121" s="99">
        <f>'N-1'!I20+'N-1'!I14+'N-1'!I12</f>
        <v>202374</v>
      </c>
      <c r="D121" s="99"/>
      <c r="E121" s="99">
        <v>0</v>
      </c>
      <c r="F121" s="99"/>
      <c r="G121" s="99">
        <v>0</v>
      </c>
      <c r="H121" s="99"/>
      <c r="I121" s="99">
        <f>'N-1'!I34+'N-1'!I36+'N-1'!I40</f>
        <v>146671</v>
      </c>
      <c r="J121" s="99"/>
      <c r="K121" s="99">
        <f>'N-1'!I45+'N-1'!I46+'N-1'!I50</f>
        <v>160579</v>
      </c>
      <c r="L121" s="99"/>
      <c r="M121" s="99">
        <f>'N-1'!I60+'N-1'!I62+'N-1'!I65</f>
        <v>47506</v>
      </c>
      <c r="N121" s="99"/>
      <c r="O121" s="99">
        <f>C121+E121+G121+I121+K121+M121</f>
        <v>557130</v>
      </c>
      <c r="P121" s="99"/>
      <c r="Q121" s="99">
        <v>578392</v>
      </c>
    </row>
    <row r="122" spans="3:17" ht="13.5" thickBot="1">
      <c r="C122" s="100">
        <f>SUM(C87:C121)</f>
        <v>202374</v>
      </c>
      <c r="D122" s="99"/>
      <c r="E122" s="100">
        <f>SUM(E87:E121)</f>
        <v>7486019</v>
      </c>
      <c r="F122" s="99"/>
      <c r="G122" s="100">
        <f>SUM(G87:G121)</f>
        <v>7861649</v>
      </c>
      <c r="H122" s="99"/>
      <c r="I122" s="100">
        <f>SUM(I87:I121)</f>
        <v>20331751</v>
      </c>
      <c r="J122" s="99"/>
      <c r="K122" s="100">
        <f>SUM(K87:K121)</f>
        <v>1156183</v>
      </c>
      <c r="L122" s="99"/>
      <c r="M122" s="100">
        <f>SUM(M87:M121)</f>
        <v>2168638</v>
      </c>
      <c r="N122" s="99"/>
      <c r="O122" s="100">
        <f>SUM(O87:O121)</f>
        <v>39206614</v>
      </c>
      <c r="P122" s="99"/>
      <c r="Q122" s="100">
        <f>SUM(Q87:Q121)</f>
        <v>30018115</v>
      </c>
    </row>
    <row r="123" spans="3:17" ht="13.5" thickTop="1">
      <c r="C123" s="104"/>
      <c r="D123" s="99"/>
      <c r="E123" s="104"/>
      <c r="F123" s="99"/>
      <c r="G123" s="104"/>
      <c r="H123" s="99"/>
      <c r="I123" s="104"/>
      <c r="J123" s="99"/>
      <c r="K123" s="104"/>
      <c r="L123" s="99"/>
      <c r="M123" s="104"/>
      <c r="N123" s="99"/>
      <c r="O123" s="104"/>
      <c r="P123" s="99"/>
      <c r="Q123" s="104"/>
    </row>
    <row r="124" spans="3:17" ht="12.75">
      <c r="C124" s="104"/>
      <c r="D124" s="99"/>
      <c r="E124" s="104"/>
      <c r="F124" s="99"/>
      <c r="G124" s="104"/>
      <c r="H124" s="99"/>
      <c r="I124" s="104"/>
      <c r="J124" s="99"/>
      <c r="K124" s="104"/>
      <c r="L124" s="99"/>
      <c r="M124" s="104"/>
      <c r="N124" s="99"/>
      <c r="O124" s="104"/>
      <c r="P124" s="99"/>
      <c r="Q124" s="104"/>
    </row>
    <row r="125" spans="1:17" ht="12.75">
      <c r="A125" s="44" t="s">
        <v>448</v>
      </c>
      <c r="B125" s="10" t="s">
        <v>465</v>
      </c>
      <c r="C125" s="99"/>
      <c r="D125" s="99"/>
      <c r="E125" s="99"/>
      <c r="F125" s="99"/>
      <c r="G125" s="99"/>
      <c r="H125" s="99"/>
      <c r="I125" s="99"/>
      <c r="J125" s="99"/>
      <c r="K125" s="99"/>
      <c r="L125" s="99"/>
      <c r="M125" s="99"/>
      <c r="N125" s="99"/>
      <c r="O125" s="99"/>
      <c r="P125" s="99"/>
      <c r="Q125" s="99"/>
    </row>
    <row r="126" spans="3:17" ht="12.75">
      <c r="C126" s="99"/>
      <c r="D126" s="99"/>
      <c r="E126" s="99"/>
      <c r="F126" s="99"/>
      <c r="G126" s="99"/>
      <c r="H126" s="99"/>
      <c r="I126" s="99"/>
      <c r="J126" s="99"/>
      <c r="K126" s="99"/>
      <c r="L126" s="99"/>
      <c r="M126" s="99"/>
      <c r="N126" s="99"/>
      <c r="O126" s="99"/>
      <c r="P126" s="99"/>
      <c r="Q126" s="99"/>
    </row>
    <row r="127" spans="3:17" ht="12.75">
      <c r="C127" s="4" t="s">
        <v>105</v>
      </c>
      <c r="D127" s="4"/>
      <c r="E127" s="4" t="s">
        <v>120</v>
      </c>
      <c r="F127" s="4"/>
      <c r="G127" s="4" t="s">
        <v>121</v>
      </c>
      <c r="H127" s="4"/>
      <c r="I127" s="4" t="s">
        <v>122</v>
      </c>
      <c r="J127" s="4"/>
      <c r="K127" s="4" t="s">
        <v>123</v>
      </c>
      <c r="L127" s="4"/>
      <c r="M127" s="4" t="s">
        <v>125</v>
      </c>
      <c r="N127" s="4"/>
      <c r="O127" s="4">
        <v>2010</v>
      </c>
      <c r="P127" s="4"/>
      <c r="Q127" s="4">
        <v>2009</v>
      </c>
    </row>
    <row r="128" spans="2:17" ht="12.75">
      <c r="B128" s="21" t="s">
        <v>236</v>
      </c>
      <c r="C128" s="99">
        <v>0</v>
      </c>
      <c r="D128" s="99"/>
      <c r="E128" s="99">
        <v>21840</v>
      </c>
      <c r="F128" s="99"/>
      <c r="G128" s="99">
        <v>29120</v>
      </c>
      <c r="H128" s="99"/>
      <c r="I128" s="99">
        <v>89704</v>
      </c>
      <c r="J128" s="99"/>
      <c r="K128" s="99">
        <v>0</v>
      </c>
      <c r="L128" s="99"/>
      <c r="M128" s="99">
        <v>7283</v>
      </c>
      <c r="N128" s="99"/>
      <c r="O128" s="99">
        <f>C128+E128+G128+I128+K128+M128</f>
        <v>147947</v>
      </c>
      <c r="P128" s="99"/>
      <c r="Q128" s="99">
        <v>90784</v>
      </c>
    </row>
    <row r="129" spans="2:17" ht="12.75">
      <c r="B129" s="21" t="s">
        <v>245</v>
      </c>
      <c r="C129" s="99">
        <v>0</v>
      </c>
      <c r="D129" s="99"/>
      <c r="E129" s="99">
        <v>0</v>
      </c>
      <c r="F129" s="99"/>
      <c r="G129" s="99">
        <v>0</v>
      </c>
      <c r="H129" s="99"/>
      <c r="I129" s="99">
        <v>0</v>
      </c>
      <c r="J129" s="99"/>
      <c r="K129" s="99">
        <v>0</v>
      </c>
      <c r="L129" s="99"/>
      <c r="M129" s="99">
        <v>0</v>
      </c>
      <c r="N129" s="99"/>
      <c r="O129" s="99">
        <f>C129+E129+G129+I129+K129+M129</f>
        <v>0</v>
      </c>
      <c r="P129" s="99"/>
      <c r="Q129" s="99">
        <v>2492670</v>
      </c>
    </row>
    <row r="130" spans="3:17" ht="13.5" thickBot="1">
      <c r="C130" s="100">
        <f>SUM(C128:C129)</f>
        <v>0</v>
      </c>
      <c r="D130" s="99"/>
      <c r="E130" s="100">
        <f>SUM(E128:E129)</f>
        <v>21840</v>
      </c>
      <c r="F130" s="99"/>
      <c r="G130" s="100">
        <f>SUM(G128:G129)</f>
        <v>29120</v>
      </c>
      <c r="H130" s="99"/>
      <c r="I130" s="100">
        <f>SUM(I128:I129)</f>
        <v>89704</v>
      </c>
      <c r="J130" s="99"/>
      <c r="K130" s="100">
        <f>SUM(K128:K129)</f>
        <v>0</v>
      </c>
      <c r="L130" s="99"/>
      <c r="M130" s="100">
        <f>SUM(M128:M129)</f>
        <v>7283</v>
      </c>
      <c r="N130" s="99"/>
      <c r="O130" s="100">
        <f>SUM(O128:O129)</f>
        <v>147947</v>
      </c>
      <c r="P130" s="99"/>
      <c r="Q130" s="100">
        <f>SUM(Q128:Q129)</f>
        <v>2583454</v>
      </c>
    </row>
    <row r="131" ht="13.5" thickTop="1"/>
    <row r="133" spans="1:9" ht="12.75">
      <c r="A133" s="44" t="s">
        <v>449</v>
      </c>
      <c r="B133" s="1" t="s">
        <v>476</v>
      </c>
      <c r="C133" s="9"/>
      <c r="D133" s="9"/>
      <c r="E133" s="9"/>
      <c r="F133" s="9"/>
      <c r="G133" s="9"/>
      <c r="H133" s="9"/>
      <c r="I133" s="9"/>
    </row>
    <row r="134" spans="2:9" ht="12.75">
      <c r="B134" s="9"/>
      <c r="C134" s="9"/>
      <c r="D134" s="9"/>
      <c r="E134" s="9"/>
      <c r="F134" s="9"/>
      <c r="G134" s="4">
        <v>2010</v>
      </c>
      <c r="H134" s="19"/>
      <c r="I134" s="4">
        <v>2009</v>
      </c>
    </row>
    <row r="135" spans="2:9" ht="12.75">
      <c r="B135" s="9" t="s">
        <v>284</v>
      </c>
      <c r="C135" s="9"/>
      <c r="D135" s="9"/>
      <c r="E135" s="9"/>
      <c r="F135" s="9"/>
      <c r="G135" s="9"/>
      <c r="H135" s="9"/>
      <c r="I135" s="9"/>
    </row>
    <row r="136" spans="2:9" ht="12.75">
      <c r="B136" s="9"/>
      <c r="C136" s="9"/>
      <c r="D136" s="9"/>
      <c r="E136" s="9"/>
      <c r="F136" s="9"/>
      <c r="G136" s="9"/>
      <c r="H136" s="9"/>
      <c r="I136" s="9"/>
    </row>
    <row r="137" spans="2:9" ht="12.75">
      <c r="B137" s="9" t="s">
        <v>285</v>
      </c>
      <c r="C137" s="9"/>
      <c r="D137" s="9"/>
      <c r="E137" s="9"/>
      <c r="F137" s="9"/>
      <c r="G137" s="18">
        <f>PL!E28</f>
        <v>3484821</v>
      </c>
      <c r="H137" s="18"/>
      <c r="I137" s="18">
        <f>PL!G28</f>
        <v>3006905</v>
      </c>
    </row>
    <row r="138" spans="2:9" ht="12.75">
      <c r="B138" s="9"/>
      <c r="C138" s="9"/>
      <c r="D138" s="9"/>
      <c r="E138" s="9"/>
      <c r="F138" s="9"/>
      <c r="G138" s="18"/>
      <c r="H138" s="18"/>
      <c r="I138" s="18"/>
    </row>
    <row r="139" spans="2:9" ht="12.75">
      <c r="B139" s="9" t="s">
        <v>286</v>
      </c>
      <c r="C139" s="9"/>
      <c r="D139" s="9"/>
      <c r="E139" s="9"/>
      <c r="F139" s="9"/>
      <c r="G139" s="18">
        <v>485000</v>
      </c>
      <c r="H139" s="18"/>
      <c r="I139" s="18">
        <v>485000</v>
      </c>
    </row>
    <row r="140" spans="2:9" ht="12.75">
      <c r="B140" s="9"/>
      <c r="C140" s="9"/>
      <c r="D140" s="9"/>
      <c r="E140" s="9"/>
      <c r="F140" s="9"/>
      <c r="G140" s="18"/>
      <c r="H140" s="18"/>
      <c r="I140" s="18"/>
    </row>
    <row r="141" spans="2:9" ht="12.75">
      <c r="B141" s="1" t="s">
        <v>287</v>
      </c>
      <c r="C141" s="1"/>
      <c r="D141" s="1"/>
      <c r="E141" s="1"/>
      <c r="F141" s="1"/>
      <c r="G141" s="111">
        <f>G137/G139</f>
        <v>7.18519793814433</v>
      </c>
      <c r="H141" s="111"/>
      <c r="I141" s="111">
        <f>I137/I139</f>
        <v>6.19980412371134</v>
      </c>
    </row>
    <row r="142" spans="2:9" ht="12.75">
      <c r="B142" s="9"/>
      <c r="C142" s="9"/>
      <c r="D142" s="9"/>
      <c r="E142" s="9"/>
      <c r="F142" s="9"/>
      <c r="G142" s="9"/>
      <c r="H142" s="9"/>
      <c r="I142" s="9"/>
    </row>
    <row r="144" spans="1:5" ht="12.75">
      <c r="A144" s="44" t="s">
        <v>450</v>
      </c>
      <c r="B144" s="1" t="s">
        <v>469</v>
      </c>
      <c r="C144"/>
      <c r="D144" s="4"/>
      <c r="E144" s="4"/>
    </row>
    <row r="145" spans="1:9" ht="12.75">
      <c r="A145" s="149"/>
      <c r="B145" s="1"/>
      <c r="C145"/>
      <c r="D145" s="4"/>
      <c r="E145" s="4"/>
      <c r="G145" s="4">
        <v>2010</v>
      </c>
      <c r="H145" s="19"/>
      <c r="I145" s="4">
        <v>2009</v>
      </c>
    </row>
    <row r="146" spans="1:5" ht="12.75">
      <c r="A146"/>
      <c r="B146" t="s">
        <v>415</v>
      </c>
      <c r="C146"/>
      <c r="D146"/>
      <c r="E146"/>
    </row>
    <row r="147" spans="1:5" ht="12.75">
      <c r="A147"/>
      <c r="B147"/>
      <c r="C147"/>
      <c r="D147"/>
      <c r="E147"/>
    </row>
    <row r="148" spans="1:9" ht="12.75">
      <c r="A148"/>
      <c r="B148" s="21" t="s">
        <v>413</v>
      </c>
      <c r="D148" s="5"/>
      <c r="E148" s="5"/>
      <c r="G148" s="99">
        <f>'CF'!E14</f>
        <v>26807569</v>
      </c>
      <c r="I148" s="99">
        <f>'CF'!G14</f>
        <v>22352643</v>
      </c>
    </row>
    <row r="149" spans="1:5" ht="12.75">
      <c r="A149"/>
      <c r="D149" s="5"/>
      <c r="E149" s="5"/>
    </row>
    <row r="150" spans="1:9" ht="12.75">
      <c r="A150"/>
      <c r="B150" s="9" t="s">
        <v>286</v>
      </c>
      <c r="C150" s="9"/>
      <c r="D150" s="9"/>
      <c r="E150" s="9"/>
      <c r="F150" s="9"/>
      <c r="G150" s="18">
        <v>485000</v>
      </c>
      <c r="H150" s="18"/>
      <c r="I150" s="18">
        <v>485000</v>
      </c>
    </row>
    <row r="151" spans="1:5" ht="12.75">
      <c r="A151"/>
      <c r="B151"/>
      <c r="D151"/>
      <c r="E151"/>
    </row>
    <row r="152" spans="1:9" ht="12.75">
      <c r="A152"/>
      <c r="B152" s="1" t="s">
        <v>411</v>
      </c>
      <c r="D152" s="111"/>
      <c r="E152" s="111"/>
      <c r="G152" s="150">
        <f>G148/G150</f>
        <v>55.2733381443299</v>
      </c>
      <c r="I152" s="150">
        <f>I148/I150</f>
        <v>46.0879237113402</v>
      </c>
    </row>
  </sheetData>
  <sheetProtection/>
  <mergeCells count="2">
    <mergeCell ref="K2:M2"/>
    <mergeCell ref="O2:Q2"/>
  </mergeCells>
  <printOptions horizontalCentered="1"/>
  <pageMargins left="0.5" right="0.5" top="1" bottom="0.75" header="0.5" footer="0.5"/>
  <pageSetup firstPageNumber="24" useFirstPageNumber="1" horizontalDpi="600" verticalDpi="600" orientation="landscape" paperSize="9" scale="90" r:id="rId1"/>
  <headerFooter alignWithMargins="0">
    <oddHeader>&amp;RHAQUE SHAHALAM MANSUR &amp;&amp; CO.
Chartered Accountants</oddHeader>
    <oddFooter>&amp;C&amp;P</oddFooter>
  </headerFooter>
</worksheet>
</file>

<file path=xl/worksheets/sheet12.xml><?xml version="1.0" encoding="utf-8"?>
<worksheet xmlns="http://schemas.openxmlformats.org/spreadsheetml/2006/main" xmlns:r="http://schemas.openxmlformats.org/officeDocument/2006/relationships">
  <dimension ref="A1:F42"/>
  <sheetViews>
    <sheetView zoomScalePageLayoutView="0" workbookViewId="0" topLeftCell="A1">
      <selection activeCell="B29" sqref="B29"/>
    </sheetView>
  </sheetViews>
  <sheetFormatPr defaultColWidth="9.140625" defaultRowHeight="12.75"/>
  <cols>
    <col min="1" max="1" width="4.7109375" style="0" customWidth="1"/>
    <col min="2" max="2" width="22.7109375" style="0" customWidth="1"/>
    <col min="3" max="3" width="18.7109375" style="0" customWidth="1"/>
    <col min="4" max="5" width="20.7109375" style="0" customWidth="1"/>
  </cols>
  <sheetData>
    <row r="1" spans="1:6" ht="12.75">
      <c r="A1" s="167" t="s">
        <v>354</v>
      </c>
      <c r="B1" s="167"/>
      <c r="C1" s="167"/>
      <c r="D1" s="167"/>
      <c r="E1" s="167"/>
      <c r="F1" s="119"/>
    </row>
    <row r="3" spans="1:2" ht="12.75">
      <c r="A3" s="3">
        <v>1</v>
      </c>
      <c r="B3" t="s">
        <v>423</v>
      </c>
    </row>
    <row r="4" ht="12.75">
      <c r="A4" s="3"/>
    </row>
    <row r="5" spans="1:2" ht="12.75">
      <c r="A5" s="3">
        <v>2</v>
      </c>
      <c r="B5" t="s">
        <v>337</v>
      </c>
    </row>
    <row r="6" ht="12.75">
      <c r="A6" s="3"/>
    </row>
    <row r="7" spans="1:2" ht="12.75">
      <c r="A7" s="3">
        <v>3</v>
      </c>
      <c r="B7" t="s">
        <v>338</v>
      </c>
    </row>
    <row r="8" ht="12.75">
      <c r="A8" s="3"/>
    </row>
    <row r="9" spans="1:5" ht="24.75" customHeight="1">
      <c r="A9" s="118">
        <v>4</v>
      </c>
      <c r="B9" s="163" t="s">
        <v>339</v>
      </c>
      <c r="C9" s="163"/>
      <c r="D9" s="163"/>
      <c r="E9" s="163"/>
    </row>
    <row r="10" ht="12.75">
      <c r="A10" s="3"/>
    </row>
    <row r="11" spans="1:2" ht="12.75">
      <c r="A11" s="3">
        <v>5</v>
      </c>
      <c r="B11" t="s">
        <v>424</v>
      </c>
    </row>
    <row r="13" spans="1:2" ht="12.75">
      <c r="A13" s="3">
        <v>6</v>
      </c>
      <c r="B13" t="s">
        <v>340</v>
      </c>
    </row>
    <row r="14" spans="4:5" ht="12.75">
      <c r="D14" s="4">
        <v>2010</v>
      </c>
      <c r="E14" s="4">
        <v>2009</v>
      </c>
    </row>
    <row r="15" spans="2:5" ht="12.75">
      <c r="B15" t="s">
        <v>329</v>
      </c>
      <c r="D15" s="3" t="s">
        <v>355</v>
      </c>
      <c r="E15" s="3" t="s">
        <v>355</v>
      </c>
    </row>
    <row r="16" spans="2:5" ht="12.75">
      <c r="B16" t="s">
        <v>330</v>
      </c>
      <c r="D16" s="3" t="s">
        <v>477</v>
      </c>
      <c r="E16" s="3" t="s">
        <v>416</v>
      </c>
    </row>
    <row r="18" spans="1:5" ht="25.5" customHeight="1">
      <c r="A18" s="118">
        <v>7</v>
      </c>
      <c r="B18" s="163" t="s">
        <v>478</v>
      </c>
      <c r="C18" s="163"/>
      <c r="D18" s="163"/>
      <c r="E18" s="163"/>
    </row>
    <row r="19" ht="12.75">
      <c r="A19" s="3"/>
    </row>
    <row r="20" spans="1:2" ht="12.75">
      <c r="A20" s="3">
        <v>8</v>
      </c>
      <c r="B20" t="s">
        <v>353</v>
      </c>
    </row>
    <row r="21" spans="1:3" ht="12.75">
      <c r="A21" s="3"/>
      <c r="B21" t="s">
        <v>331</v>
      </c>
      <c r="C21" t="s">
        <v>332</v>
      </c>
    </row>
    <row r="22" spans="1:3" ht="12.75">
      <c r="A22" s="3"/>
      <c r="B22" t="s">
        <v>333</v>
      </c>
      <c r="C22" t="s">
        <v>332</v>
      </c>
    </row>
    <row r="23" spans="1:3" ht="12.75">
      <c r="A23" s="3"/>
      <c r="B23" t="s">
        <v>334</v>
      </c>
      <c r="C23" t="s">
        <v>332</v>
      </c>
    </row>
    <row r="24" ht="12.75">
      <c r="A24" s="3"/>
    </row>
    <row r="25" spans="1:5" ht="39" customHeight="1">
      <c r="A25" s="118">
        <v>9</v>
      </c>
      <c r="B25" s="163" t="s">
        <v>341</v>
      </c>
      <c r="C25" s="163"/>
      <c r="D25" s="163"/>
      <c r="E25" s="163"/>
    </row>
    <row r="26" ht="12.75">
      <c r="A26" s="3"/>
    </row>
    <row r="27" spans="1:5" ht="26.25" customHeight="1">
      <c r="A27" s="118">
        <v>10</v>
      </c>
      <c r="B27" s="163" t="s">
        <v>342</v>
      </c>
      <c r="C27" s="163"/>
      <c r="D27" s="163"/>
      <c r="E27" s="163"/>
    </row>
    <row r="28" ht="12.75">
      <c r="A28" s="3"/>
    </row>
    <row r="29" spans="1:2" ht="12.75">
      <c r="A29" s="3">
        <v>11</v>
      </c>
      <c r="B29" t="s">
        <v>343</v>
      </c>
    </row>
    <row r="30" ht="12.75">
      <c r="A30" s="3"/>
    </row>
    <row r="31" spans="1:5" ht="26.25" customHeight="1">
      <c r="A31" s="118">
        <v>12</v>
      </c>
      <c r="B31" s="163" t="s">
        <v>344</v>
      </c>
      <c r="C31" s="163"/>
      <c r="D31" s="163"/>
      <c r="E31" s="163"/>
    </row>
    <row r="32" ht="12.75">
      <c r="A32" s="3"/>
    </row>
    <row r="33" spans="1:5" ht="26.25" customHeight="1">
      <c r="A33" s="118">
        <v>13</v>
      </c>
      <c r="B33" s="163" t="s">
        <v>345</v>
      </c>
      <c r="C33" s="163"/>
      <c r="D33" s="163"/>
      <c r="E33" s="163"/>
    </row>
    <row r="34" ht="12.75">
      <c r="A34" s="3"/>
    </row>
    <row r="35" spans="1:2" ht="12.75">
      <c r="A35" s="3">
        <v>14</v>
      </c>
      <c r="B35" t="s">
        <v>425</v>
      </c>
    </row>
    <row r="36" ht="12.75">
      <c r="A36" s="3"/>
    </row>
    <row r="37" spans="1:5" ht="26.25" customHeight="1">
      <c r="A37" s="118">
        <v>15</v>
      </c>
      <c r="B37" s="163" t="s">
        <v>346</v>
      </c>
      <c r="C37" s="163"/>
      <c r="D37" s="163"/>
      <c r="E37" s="163"/>
    </row>
    <row r="40" ht="12.75">
      <c r="A40" s="117" t="s">
        <v>335</v>
      </c>
    </row>
    <row r="42" spans="1:5" ht="24.75" customHeight="1">
      <c r="A42" s="166" t="s">
        <v>336</v>
      </c>
      <c r="B42" s="166"/>
      <c r="C42" s="166"/>
      <c r="D42" s="166"/>
      <c r="E42" s="166"/>
    </row>
  </sheetData>
  <sheetProtection/>
  <mergeCells count="9">
    <mergeCell ref="A42:E42"/>
    <mergeCell ref="B27:E27"/>
    <mergeCell ref="B31:E31"/>
    <mergeCell ref="B33:E33"/>
    <mergeCell ref="B37:E37"/>
    <mergeCell ref="A1:E1"/>
    <mergeCell ref="B9:E9"/>
    <mergeCell ref="B18:E18"/>
    <mergeCell ref="B25:E25"/>
  </mergeCells>
  <printOptions horizontalCentered="1"/>
  <pageMargins left="0.75" right="0.75" top="1" bottom="1" header="0.5" footer="0.5"/>
  <pageSetup firstPageNumber="28" useFirstPageNumber="1" horizontalDpi="600" verticalDpi="600" orientation="portrait" paperSize="9" r:id="rId1"/>
  <headerFooter alignWithMargins="0">
    <oddHeader>&amp;RHAQUE SHAHALAM MANSUR &amp;&amp; CO.
Chartered Accountants</oddHeader>
    <oddFooter>&amp;C&amp;P</oddFooter>
  </headerFooter>
</worksheet>
</file>

<file path=xl/worksheets/sheet2.xml><?xml version="1.0" encoding="utf-8"?>
<worksheet xmlns="http://schemas.openxmlformats.org/spreadsheetml/2006/main" xmlns:r="http://schemas.openxmlformats.org/officeDocument/2006/relationships">
  <dimension ref="A1:G60"/>
  <sheetViews>
    <sheetView tabSelected="1" zoomScalePageLayoutView="0" workbookViewId="0" topLeftCell="A1">
      <selection activeCell="C13" sqref="C13"/>
    </sheetView>
  </sheetViews>
  <sheetFormatPr defaultColWidth="9.140625" defaultRowHeight="12.75"/>
  <cols>
    <col min="1" max="1" width="16.7109375" style="9" customWidth="1"/>
    <col min="2" max="2" width="17.7109375" style="9" customWidth="1"/>
    <col min="3" max="3" width="16.7109375" style="9" customWidth="1"/>
    <col min="4" max="4" width="8.7109375" style="9" customWidth="1"/>
    <col min="5" max="5" width="12.7109375" style="11" customWidth="1"/>
    <col min="6" max="6" width="1.7109375" style="9" customWidth="1"/>
    <col min="7" max="7" width="12.57421875" style="9" customWidth="1"/>
    <col min="8" max="16384" width="9.140625" style="9" customWidth="1"/>
  </cols>
  <sheetData>
    <row r="1" spans="1:7" ht="15.75">
      <c r="A1" s="157" t="s">
        <v>73</v>
      </c>
      <c r="B1" s="157"/>
      <c r="C1" s="157"/>
      <c r="D1" s="157"/>
      <c r="E1" s="157"/>
      <c r="F1" s="157"/>
      <c r="G1" s="157"/>
    </row>
    <row r="3" spans="1:7" ht="15.75">
      <c r="A3" s="157" t="s">
        <v>49</v>
      </c>
      <c r="B3" s="157"/>
      <c r="C3" s="157"/>
      <c r="D3" s="157"/>
      <c r="E3" s="157"/>
      <c r="F3" s="157"/>
      <c r="G3" s="157"/>
    </row>
    <row r="4" spans="1:7" ht="15.75">
      <c r="A4" s="157" t="s">
        <v>418</v>
      </c>
      <c r="B4" s="157"/>
      <c r="C4" s="157"/>
      <c r="D4" s="157"/>
      <c r="E4" s="157"/>
      <c r="F4" s="157"/>
      <c r="G4" s="157"/>
    </row>
    <row r="6" spans="1:7" ht="12.75">
      <c r="A6" s="1" t="s">
        <v>35</v>
      </c>
      <c r="B6" s="1"/>
      <c r="C6" s="1"/>
      <c r="D6" s="4" t="s">
        <v>34</v>
      </c>
      <c r="E6" s="45">
        <v>2010</v>
      </c>
      <c r="F6" s="19"/>
      <c r="G6" s="45">
        <v>2009</v>
      </c>
    </row>
    <row r="7" spans="4:7" ht="12.75">
      <c r="D7" s="11"/>
      <c r="E7" s="4" t="s">
        <v>42</v>
      </c>
      <c r="F7" s="19"/>
      <c r="G7" s="4" t="s">
        <v>42</v>
      </c>
    </row>
    <row r="8" spans="4:7" ht="12.75">
      <c r="D8" s="4"/>
      <c r="E8" s="62"/>
      <c r="F8" s="19"/>
      <c r="G8" s="62"/>
    </row>
    <row r="9" spans="1:7" ht="12.75">
      <c r="A9" s="1" t="s">
        <v>36</v>
      </c>
      <c r="B9" s="1"/>
      <c r="C9" s="1"/>
      <c r="D9" s="11">
        <v>20</v>
      </c>
      <c r="E9" s="8">
        <f>UPL!P9</f>
        <v>419612074</v>
      </c>
      <c r="G9" s="8">
        <f>UPL!R9</f>
        <v>333255772</v>
      </c>
    </row>
    <row r="10" spans="4:5" ht="12.75">
      <c r="D10" s="11"/>
      <c r="E10" s="9"/>
    </row>
    <row r="11" spans="1:7" ht="12.75">
      <c r="A11" s="1" t="s">
        <v>48</v>
      </c>
      <c r="B11" s="1"/>
      <c r="C11" s="1"/>
      <c r="D11" s="11">
        <v>21</v>
      </c>
      <c r="E11" s="8">
        <f>UPL!P11</f>
        <v>373038656</v>
      </c>
      <c r="G11" s="8">
        <f>UPL!R11</f>
        <v>294192806</v>
      </c>
    </row>
    <row r="12" spans="4:5" ht="12.75">
      <c r="D12" s="11"/>
      <c r="E12" s="9"/>
    </row>
    <row r="13" spans="1:7" ht="12.75">
      <c r="A13" s="1" t="s">
        <v>43</v>
      </c>
      <c r="B13" s="1"/>
      <c r="C13" s="1"/>
      <c r="D13" s="11"/>
      <c r="E13" s="12">
        <f>E9-E11</f>
        <v>46573418</v>
      </c>
      <c r="F13" s="28"/>
      <c r="G13" s="12">
        <f>G9-G11</f>
        <v>39062966</v>
      </c>
    </row>
    <row r="14" spans="4:7" ht="12.75">
      <c r="D14" s="11"/>
      <c r="E14" s="26"/>
      <c r="G14" s="26"/>
    </row>
    <row r="15" spans="1:7" ht="12.75">
      <c r="A15" s="1" t="s">
        <v>47</v>
      </c>
      <c r="B15" s="1"/>
      <c r="C15" s="1"/>
      <c r="D15" s="11"/>
      <c r="E15" s="6">
        <f>SUM(E16:E18)</f>
        <v>40661829</v>
      </c>
      <c r="G15" s="6">
        <f>SUM(G16:G18)</f>
        <v>33942836</v>
      </c>
    </row>
    <row r="16" spans="1:7" ht="12.75">
      <c r="A16" s="9" t="s">
        <v>92</v>
      </c>
      <c r="D16" s="11">
        <v>22</v>
      </c>
      <c r="E16" s="13">
        <f>UPL!P16</f>
        <v>39206614</v>
      </c>
      <c r="G16" s="13">
        <f>UPL!R16</f>
        <v>30018115</v>
      </c>
    </row>
    <row r="17" spans="1:7" ht="12.75">
      <c r="A17" s="9" t="s">
        <v>65</v>
      </c>
      <c r="D17" s="11"/>
      <c r="E17" s="16">
        <f>UPL!P17</f>
        <v>1307268</v>
      </c>
      <c r="G17" s="16">
        <f>UPL!R17</f>
        <v>1341267</v>
      </c>
    </row>
    <row r="18" spans="1:7" ht="12.75">
      <c r="A18" s="9" t="s">
        <v>248</v>
      </c>
      <c r="D18" s="11">
        <v>23</v>
      </c>
      <c r="E18" s="20">
        <f>UPL!P18</f>
        <v>147947</v>
      </c>
      <c r="G18" s="20">
        <f>UPL!R18</f>
        <v>2583454</v>
      </c>
    </row>
    <row r="19" spans="4:7" ht="12.75">
      <c r="D19" s="11"/>
      <c r="G19" s="11"/>
    </row>
    <row r="20" spans="1:7" ht="12.75">
      <c r="A20" s="1" t="s">
        <v>393</v>
      </c>
      <c r="B20" s="1"/>
      <c r="C20" s="1"/>
      <c r="D20" s="11"/>
      <c r="E20" s="6">
        <f>E13-E15</f>
        <v>5911589</v>
      </c>
      <c r="G20" s="6">
        <f>G13-G15</f>
        <v>5120130</v>
      </c>
    </row>
    <row r="21" spans="1:7" ht="12.75">
      <c r="A21" s="1"/>
      <c r="B21" s="1"/>
      <c r="C21" s="51"/>
      <c r="D21" s="11"/>
      <c r="E21" s="6"/>
      <c r="G21" s="6"/>
    </row>
    <row r="22" spans="1:7" ht="12.75">
      <c r="A22" t="s">
        <v>394</v>
      </c>
      <c r="B22" s="1"/>
      <c r="C22" s="51"/>
      <c r="D22" s="11"/>
      <c r="E22" s="18">
        <f>UPL!P20</f>
        <v>335875</v>
      </c>
      <c r="G22" s="18">
        <f>UPL!R20</f>
        <v>309081</v>
      </c>
    </row>
    <row r="23" spans="1:7" ht="12.75">
      <c r="A23"/>
      <c r="B23" s="1"/>
      <c r="C23" s="1"/>
      <c r="D23" s="11"/>
      <c r="E23" s="6"/>
      <c r="G23" s="6"/>
    </row>
    <row r="24" spans="1:7" ht="12.75">
      <c r="A24" s="1" t="s">
        <v>395</v>
      </c>
      <c r="B24" s="1"/>
      <c r="C24" s="1"/>
      <c r="D24" s="11"/>
      <c r="E24" s="6">
        <f>E20-E22</f>
        <v>5575714</v>
      </c>
      <c r="G24" s="6">
        <f>G20-G22</f>
        <v>4811049</v>
      </c>
    </row>
    <row r="25" spans="1:7" ht="12.75">
      <c r="A25" s="1"/>
      <c r="B25" s="1"/>
      <c r="C25" s="1"/>
      <c r="D25" s="11"/>
      <c r="E25" s="6"/>
      <c r="G25" s="6"/>
    </row>
    <row r="26" spans="1:7" ht="12.75">
      <c r="A26" t="s">
        <v>396</v>
      </c>
      <c r="B26" s="1"/>
      <c r="C26" s="1"/>
      <c r="D26" s="11"/>
      <c r="E26" s="18">
        <f>UPL!P22</f>
        <v>2090893</v>
      </c>
      <c r="G26" s="18">
        <f>UPL!R22</f>
        <v>1804144</v>
      </c>
    </row>
    <row r="27" spans="1:7" ht="12.75">
      <c r="A27"/>
      <c r="B27" s="1"/>
      <c r="C27" s="1"/>
      <c r="D27" s="11"/>
      <c r="E27" s="6"/>
      <c r="G27" s="6"/>
    </row>
    <row r="28" spans="1:7" ht="12.75">
      <c r="A28" s="1" t="s">
        <v>397</v>
      </c>
      <c r="B28" s="1"/>
      <c r="C28" s="1"/>
      <c r="D28" s="11"/>
      <c r="E28" s="6">
        <f>E24-E26</f>
        <v>3484821</v>
      </c>
      <c r="G28" s="6">
        <f>G24-G26</f>
        <v>3006905</v>
      </c>
    </row>
    <row r="29" spans="1:7" ht="12.75">
      <c r="A29" s="1"/>
      <c r="B29" s="1"/>
      <c r="C29" s="1"/>
      <c r="D29" s="11"/>
      <c r="E29" s="6"/>
      <c r="G29" s="6"/>
    </row>
    <row r="30" spans="1:7" ht="12.75">
      <c r="A30" s="1" t="s">
        <v>26</v>
      </c>
      <c r="B30" s="1"/>
      <c r="C30" s="1"/>
      <c r="D30" s="11">
        <v>24</v>
      </c>
      <c r="E30" s="51">
        <f>E28/485000</f>
        <v>7.18519793814433</v>
      </c>
      <c r="F30" s="18"/>
      <c r="G30" s="51">
        <f>G28/485000</f>
        <v>6.19980412371134</v>
      </c>
    </row>
    <row r="31" ht="12.75">
      <c r="G31" s="52"/>
    </row>
    <row r="32" spans="5:7" ht="12.75">
      <c r="E32" s="52"/>
      <c r="G32" s="148"/>
    </row>
    <row r="34" ht="12.75">
      <c r="A34" t="s">
        <v>37</v>
      </c>
    </row>
    <row r="35" ht="12.75"/>
    <row r="36" ht="12.75"/>
    <row r="37" ht="12.75"/>
    <row r="38" ht="12.75"/>
    <row r="39" spans="1:5" ht="12.75">
      <c r="A39" s="1" t="s">
        <v>349</v>
      </c>
      <c r="B39" s="1" t="s">
        <v>410</v>
      </c>
      <c r="C39" s="1" t="s">
        <v>351</v>
      </c>
      <c r="D39" s="4"/>
      <c r="E39" s="1" t="s">
        <v>347</v>
      </c>
    </row>
    <row r="40" spans="1:5" ht="12.75">
      <c r="A40" t="s">
        <v>409</v>
      </c>
      <c r="B40" t="s">
        <v>331</v>
      </c>
      <c r="C40" t="s">
        <v>350</v>
      </c>
      <c r="D40" s="3"/>
      <c r="E40" t="s">
        <v>348</v>
      </c>
    </row>
    <row r="41" ht="12.75"/>
    <row r="42" ht="12.75"/>
    <row r="43" ht="12.75"/>
    <row r="44" ht="12.75"/>
    <row r="45" spans="4:5" ht="12.75">
      <c r="D45" t="s">
        <v>44</v>
      </c>
      <c r="E45" s="11"/>
    </row>
    <row r="46" spans="4:5" ht="12.75">
      <c r="D46" t="s">
        <v>39</v>
      </c>
      <c r="E46" s="11"/>
    </row>
    <row r="47" ht="12.75">
      <c r="E47" s="11"/>
    </row>
    <row r="48" ht="12.75">
      <c r="F48" s="1"/>
    </row>
    <row r="49" ht="12.75">
      <c r="F49" s="1"/>
    </row>
    <row r="50" spans="1:6" ht="12.75">
      <c r="A50" s="1" t="s">
        <v>32</v>
      </c>
      <c r="B50" s="1"/>
      <c r="C50" s="1"/>
      <c r="D50" s="1" t="s">
        <v>40</v>
      </c>
      <c r="F50" s="1"/>
    </row>
    <row r="51" spans="1:5" ht="12.75">
      <c r="A51" s="1" t="s">
        <v>466</v>
      </c>
      <c r="B51" s="1"/>
      <c r="C51" s="1"/>
      <c r="D51" s="1" t="s">
        <v>41</v>
      </c>
      <c r="E51" s="11"/>
    </row>
    <row r="54" spans="1:7" ht="12.75">
      <c r="A54" s="21"/>
      <c r="B54" s="21"/>
      <c r="C54" s="21"/>
      <c r="D54" s="21"/>
      <c r="E54" s="21"/>
      <c r="F54" s="21"/>
      <c r="G54" s="21"/>
    </row>
    <row r="55" spans="1:7" ht="12.75">
      <c r="A55" s="10"/>
      <c r="B55" s="10"/>
      <c r="C55" s="10"/>
      <c r="D55" s="21"/>
      <c r="E55" s="21"/>
      <c r="F55" s="21"/>
      <c r="G55" s="21"/>
    </row>
    <row r="56" spans="1:7" ht="12.75">
      <c r="A56" s="10"/>
      <c r="B56" s="10"/>
      <c r="C56" s="10"/>
      <c r="D56" s="21"/>
      <c r="E56" s="21"/>
      <c r="F56" s="21"/>
      <c r="G56" s="21"/>
    </row>
    <row r="58" spans="6:7" ht="12.75">
      <c r="F58" s="1"/>
      <c r="G58" s="1"/>
    </row>
    <row r="59" spans="1:7" ht="12.75">
      <c r="A59" s="1"/>
      <c r="B59" s="1"/>
      <c r="C59" s="1"/>
      <c r="E59" s="4"/>
      <c r="F59" s="4"/>
      <c r="G59" s="1"/>
    </row>
    <row r="60" spans="1:6" ht="12.75">
      <c r="A60" s="1"/>
      <c r="B60" s="1"/>
      <c r="C60" s="1"/>
      <c r="F60" s="18"/>
    </row>
  </sheetData>
  <sheetProtection/>
  <mergeCells count="3">
    <mergeCell ref="A1:G1"/>
    <mergeCell ref="A3:G3"/>
    <mergeCell ref="A4:G4"/>
  </mergeCells>
  <printOptions horizontalCentered="1"/>
  <pageMargins left="0.75" right="0.75" top="1" bottom="1" header="0.5" footer="0.5"/>
  <pageSetup firstPageNumber="4" useFirstPageNumber="1" horizontalDpi="600" verticalDpi="600" orientation="portrait" paperSize="9" r:id="rId1"/>
  <headerFooter alignWithMargins="0">
    <oddHeader>&amp;RHAQUE SHAHALAM MANSUR &amp;&amp; CO.
Chartered Accountants</oddHeader>
    <oddFooter>&amp;C&amp;P</oddFooter>
  </headerFooter>
</worksheet>
</file>

<file path=xl/worksheets/sheet3.xml><?xml version="1.0" encoding="utf-8"?>
<worksheet xmlns="http://schemas.openxmlformats.org/spreadsheetml/2006/main" xmlns:r="http://schemas.openxmlformats.org/officeDocument/2006/relationships">
  <dimension ref="A1:R64"/>
  <sheetViews>
    <sheetView zoomScalePageLayoutView="0" workbookViewId="0" topLeftCell="A1">
      <selection activeCell="B44" sqref="B44"/>
    </sheetView>
  </sheetViews>
  <sheetFormatPr defaultColWidth="9.140625" defaultRowHeight="12.75"/>
  <cols>
    <col min="1" max="1" width="33.7109375" style="0" customWidth="1"/>
    <col min="2" max="2" width="5.7109375" style="3" customWidth="1"/>
    <col min="3" max="3" width="1.57421875" style="0" customWidth="1"/>
    <col min="4" max="4" width="12.7109375" style="5" customWidth="1"/>
    <col min="5" max="5" width="1.57421875" style="0" customWidth="1"/>
    <col min="6" max="6" width="12.7109375" style="5" customWidth="1"/>
    <col min="7" max="7" width="1.57421875" style="0" customWidth="1"/>
    <col min="8" max="8" width="12.7109375" style="5" customWidth="1"/>
    <col min="9" max="9" width="1.57421875" style="0" customWidth="1"/>
    <col min="10" max="10" width="12.7109375" style="5" customWidth="1"/>
    <col min="11" max="11" width="1.57421875" style="0" customWidth="1"/>
    <col min="12" max="12" width="12.7109375" style="5" customWidth="1"/>
    <col min="13" max="13" width="1.57421875" style="0" customWidth="1"/>
    <col min="14" max="14" width="12.7109375" style="5" customWidth="1"/>
    <col min="15" max="15" width="1.57421875" style="0" customWidth="1"/>
    <col min="16" max="16" width="12.7109375" style="5" customWidth="1"/>
    <col min="17" max="17" width="1.57421875" style="0" customWidth="1"/>
    <col min="18" max="18" width="12.7109375" style="5" customWidth="1"/>
  </cols>
  <sheetData>
    <row r="1" spans="1:18" ht="15.75">
      <c r="A1" s="157" t="s">
        <v>73</v>
      </c>
      <c r="B1" s="157"/>
      <c r="C1" s="157"/>
      <c r="D1" s="157"/>
      <c r="E1" s="157"/>
      <c r="F1" s="157"/>
      <c r="G1" s="157"/>
      <c r="H1" s="157"/>
      <c r="I1" s="157"/>
      <c r="J1" s="157"/>
      <c r="K1" s="157"/>
      <c r="L1" s="157"/>
      <c r="M1" s="157"/>
      <c r="N1" s="157"/>
      <c r="O1" s="157"/>
      <c r="P1" s="157"/>
      <c r="Q1" s="157"/>
      <c r="R1" s="157"/>
    </row>
    <row r="3" spans="1:18" ht="15.75">
      <c r="A3" s="157" t="s">
        <v>55</v>
      </c>
      <c r="B3" s="157"/>
      <c r="C3" s="157"/>
      <c r="D3" s="157"/>
      <c r="E3" s="157"/>
      <c r="F3" s="157"/>
      <c r="G3" s="157"/>
      <c r="H3" s="157"/>
      <c r="I3" s="157"/>
      <c r="J3" s="157"/>
      <c r="K3" s="157"/>
      <c r="L3" s="157"/>
      <c r="M3" s="157"/>
      <c r="N3" s="157"/>
      <c r="O3" s="157"/>
      <c r="P3" s="157"/>
      <c r="Q3" s="157"/>
      <c r="R3" s="157"/>
    </row>
    <row r="4" spans="1:18" ht="15.75">
      <c r="A4" s="157" t="s">
        <v>417</v>
      </c>
      <c r="B4" s="157"/>
      <c r="C4" s="157"/>
      <c r="D4" s="157"/>
      <c r="E4" s="157"/>
      <c r="F4" s="157"/>
      <c r="G4" s="157"/>
      <c r="H4" s="157"/>
      <c r="I4" s="157"/>
      <c r="J4" s="157"/>
      <c r="K4" s="157"/>
      <c r="L4" s="157"/>
      <c r="M4" s="157"/>
      <c r="N4" s="157"/>
      <c r="O4" s="157"/>
      <c r="P4" s="157"/>
      <c r="Q4" s="157"/>
      <c r="R4" s="157"/>
    </row>
    <row r="6" spans="1:18" ht="12.75">
      <c r="A6" s="1" t="s">
        <v>88</v>
      </c>
      <c r="B6" s="4" t="s">
        <v>356</v>
      </c>
      <c r="C6" s="4"/>
      <c r="D6" s="4" t="s">
        <v>105</v>
      </c>
      <c r="E6" s="4"/>
      <c r="F6" s="4" t="s">
        <v>120</v>
      </c>
      <c r="G6" s="4"/>
      <c r="H6" s="4" t="s">
        <v>121</v>
      </c>
      <c r="I6" s="4"/>
      <c r="J6" s="4" t="s">
        <v>122</v>
      </c>
      <c r="K6" s="4"/>
      <c r="L6" s="4" t="s">
        <v>123</v>
      </c>
      <c r="M6" s="4"/>
      <c r="N6" s="4" t="s">
        <v>125</v>
      </c>
      <c r="O6" s="4"/>
      <c r="P6" s="4">
        <v>2010</v>
      </c>
      <c r="Q6" s="4"/>
      <c r="R6" s="4">
        <v>2009</v>
      </c>
    </row>
    <row r="7" spans="4:18" ht="12.75">
      <c r="D7" s="4" t="s">
        <v>42</v>
      </c>
      <c r="E7" s="4"/>
      <c r="F7" s="4" t="s">
        <v>42</v>
      </c>
      <c r="G7" s="4"/>
      <c r="H7" s="4" t="s">
        <v>42</v>
      </c>
      <c r="I7" s="4"/>
      <c r="J7" s="4" t="s">
        <v>42</v>
      </c>
      <c r="K7" s="4"/>
      <c r="L7" s="4" t="s">
        <v>42</v>
      </c>
      <c r="M7" s="4"/>
      <c r="N7" s="4" t="s">
        <v>42</v>
      </c>
      <c r="O7" s="4"/>
      <c r="P7" s="4" t="s">
        <v>42</v>
      </c>
      <c r="Q7" s="4"/>
      <c r="R7" s="4" t="s">
        <v>42</v>
      </c>
    </row>
    <row r="9" spans="1:18" ht="12.75">
      <c r="A9" s="1" t="s">
        <v>15</v>
      </c>
      <c r="D9" s="6">
        <f>SUM(D10:D13)</f>
        <v>39566744</v>
      </c>
      <c r="F9" s="6">
        <f>SUM(F10:F13)</f>
        <v>5058358</v>
      </c>
      <c r="H9" s="6">
        <f>SUM(H10:H13)</f>
        <v>18245366</v>
      </c>
      <c r="J9" s="6">
        <f>SUM(J10:J13)</f>
        <v>35970059</v>
      </c>
      <c r="L9" s="6">
        <f>SUM(L10:L13)</f>
        <v>47558276</v>
      </c>
      <c r="N9" s="6">
        <f>SUM(N10:N13)</f>
        <v>27286594</v>
      </c>
      <c r="P9" s="6">
        <f>SUM(P10:P13)</f>
        <v>173685397</v>
      </c>
      <c r="R9" s="6">
        <f>SUM(R10:R13)</f>
        <v>181630253</v>
      </c>
    </row>
    <row r="10" spans="1:18" ht="12.75">
      <c r="A10" s="9" t="s">
        <v>56</v>
      </c>
      <c r="B10" s="61" t="s">
        <v>19</v>
      </c>
      <c r="D10" s="36">
        <f>'N-1'!N22</f>
        <v>39566744</v>
      </c>
      <c r="F10" s="36">
        <f>'N-1'!N26</f>
        <v>4562751</v>
      </c>
      <c r="H10" s="36">
        <f>'N-1'!N30</f>
        <v>17505900</v>
      </c>
      <c r="J10" s="36">
        <f>'N-1'!N41</f>
        <v>34416945</v>
      </c>
      <c r="L10" s="36">
        <f>'N-1'!N56</f>
        <v>42010964</v>
      </c>
      <c r="N10" s="36">
        <f>'N-1'!N69</f>
        <v>11353407</v>
      </c>
      <c r="P10" s="36">
        <f>D10+F10+H10+J10+L10+N10</f>
        <v>149416711</v>
      </c>
      <c r="R10" s="36">
        <v>156734091</v>
      </c>
    </row>
    <row r="11" spans="1:18" ht="12.75">
      <c r="A11" s="9" t="s">
        <v>427</v>
      </c>
      <c r="B11" s="61"/>
      <c r="D11" s="37">
        <v>0</v>
      </c>
      <c r="F11" s="37">
        <v>0</v>
      </c>
      <c r="H11" s="37">
        <v>0</v>
      </c>
      <c r="J11" s="37">
        <v>936108</v>
      </c>
      <c r="L11" s="37">
        <v>0</v>
      </c>
      <c r="N11" s="37">
        <v>0</v>
      </c>
      <c r="P11" s="37">
        <f>D11+F11+H11+J11+L11+N11</f>
        <v>936108</v>
      </c>
      <c r="R11" s="37">
        <v>0</v>
      </c>
    </row>
    <row r="12" spans="1:18" ht="12.75">
      <c r="A12" s="9" t="s">
        <v>85</v>
      </c>
      <c r="B12" s="61" t="s">
        <v>20</v>
      </c>
      <c r="D12" s="37">
        <f>'N-2'!C7</f>
        <v>0</v>
      </c>
      <c r="F12" s="37">
        <f>'N-2'!E7</f>
        <v>495607</v>
      </c>
      <c r="H12" s="37">
        <f>'N-2'!G7</f>
        <v>739466</v>
      </c>
      <c r="J12" s="37">
        <f>'N-2'!I7</f>
        <v>617006</v>
      </c>
      <c r="L12" s="37">
        <f>'N-2'!K7</f>
        <v>119068</v>
      </c>
      <c r="N12" s="37">
        <f>'N-2'!M7</f>
        <v>1400</v>
      </c>
      <c r="P12" s="37">
        <f>D12+F12+H12+J12+L12+N12</f>
        <v>1972547</v>
      </c>
      <c r="R12" s="37">
        <v>2536131</v>
      </c>
    </row>
    <row r="13" spans="1:18" ht="12.75">
      <c r="A13" s="9" t="s">
        <v>74</v>
      </c>
      <c r="B13" s="61" t="s">
        <v>21</v>
      </c>
      <c r="D13" s="40">
        <f>'N-2'!C19</f>
        <v>0</v>
      </c>
      <c r="F13" s="40">
        <f>'N-2'!E19</f>
        <v>0</v>
      </c>
      <c r="H13" s="40">
        <f>'N-2'!G19</f>
        <v>0</v>
      </c>
      <c r="J13" s="40">
        <f>'N-2'!I19</f>
        <v>0</v>
      </c>
      <c r="L13" s="40">
        <f>'N-2'!K19</f>
        <v>5428244</v>
      </c>
      <c r="N13" s="40">
        <f>'N-2'!M19</f>
        <v>15931787</v>
      </c>
      <c r="P13" s="40">
        <f>D13+F13+H13+J13+L13+N13</f>
        <v>21360031</v>
      </c>
      <c r="R13" s="40">
        <v>22360031</v>
      </c>
    </row>
    <row r="14" ht="12.75">
      <c r="B14" s="11"/>
    </row>
    <row r="15" spans="1:18" ht="12.75">
      <c r="A15" s="1" t="s">
        <v>16</v>
      </c>
      <c r="B15" s="11"/>
      <c r="D15" s="6">
        <f>SUM(D16:D20)</f>
        <v>109858092</v>
      </c>
      <c r="F15" s="6">
        <f>SUM(F16:F20)</f>
        <v>73007044</v>
      </c>
      <c r="H15" s="6">
        <f>SUM(H16:H20)</f>
        <v>59351332</v>
      </c>
      <c r="J15" s="6">
        <f>SUM(J16:J20)</f>
        <v>105319578</v>
      </c>
      <c r="L15" s="6">
        <f>SUM(L16:L20)</f>
        <v>83500383</v>
      </c>
      <c r="N15" s="6">
        <f>SUM(N16:N20)</f>
        <v>11382205</v>
      </c>
      <c r="P15" s="6">
        <f>SUM(P16:P20)</f>
        <v>442418634</v>
      </c>
      <c r="Q15" s="18"/>
      <c r="R15" s="6">
        <f>SUM(R16:R20)</f>
        <v>473767580</v>
      </c>
    </row>
    <row r="16" spans="1:18" ht="12.75">
      <c r="A16" s="48" t="s">
        <v>75</v>
      </c>
      <c r="B16" s="61" t="s">
        <v>22</v>
      </c>
      <c r="D16" s="13">
        <f>'N-2'!C32</f>
        <v>0</v>
      </c>
      <c r="E16" s="5"/>
      <c r="F16" s="13">
        <f>'N-2'!E32</f>
        <v>9575097</v>
      </c>
      <c r="G16" s="5"/>
      <c r="H16" s="13">
        <f>'N-2'!G32</f>
        <v>27030145</v>
      </c>
      <c r="I16" s="5"/>
      <c r="J16" s="13">
        <f>'N-2'!I32</f>
        <v>48744175</v>
      </c>
      <c r="K16" s="5"/>
      <c r="L16" s="13">
        <f>'N-2'!K32</f>
        <v>39403167</v>
      </c>
      <c r="M16" s="5"/>
      <c r="N16" s="13">
        <f>'N-2'!M32</f>
        <v>6978755</v>
      </c>
      <c r="P16" s="13">
        <f>D16+F16+H16+J16+L16+N16</f>
        <v>131731339</v>
      </c>
      <c r="Q16" s="2"/>
      <c r="R16" s="13">
        <v>139366157</v>
      </c>
    </row>
    <row r="17" spans="1:18" ht="12.75">
      <c r="A17" s="48" t="s">
        <v>251</v>
      </c>
      <c r="D17" s="16">
        <v>109858092</v>
      </c>
      <c r="E17" s="5">
        <v>0</v>
      </c>
      <c r="F17" s="16">
        <v>43978931</v>
      </c>
      <c r="G17" s="5"/>
      <c r="H17" s="16">
        <v>8021807</v>
      </c>
      <c r="I17" s="5"/>
      <c r="J17" s="16">
        <v>0</v>
      </c>
      <c r="K17" s="5"/>
      <c r="L17" s="16">
        <v>0</v>
      </c>
      <c r="M17" s="5"/>
      <c r="N17" s="16">
        <v>0</v>
      </c>
      <c r="P17" s="16">
        <f>D17+F17+H17+J17+L17+N17</f>
        <v>161858830</v>
      </c>
      <c r="Q17" s="2"/>
      <c r="R17" s="16">
        <v>164145210</v>
      </c>
    </row>
    <row r="18" spans="1:18" ht="12.75">
      <c r="A18" s="48" t="s">
        <v>76</v>
      </c>
      <c r="B18" s="61" t="s">
        <v>279</v>
      </c>
      <c r="D18" s="16">
        <f>'N-2'!C84</f>
        <v>0</v>
      </c>
      <c r="E18" s="5"/>
      <c r="F18" s="16">
        <f>'N-2'!E84</f>
        <v>16123881</v>
      </c>
      <c r="G18" s="5"/>
      <c r="H18" s="16">
        <f>'N-2'!G84</f>
        <v>18331322</v>
      </c>
      <c r="I18" s="5"/>
      <c r="J18" s="16">
        <f>'N-2'!I84</f>
        <v>43136028</v>
      </c>
      <c r="K18" s="5"/>
      <c r="L18" s="16">
        <f>'N-2'!K84</f>
        <v>39164190</v>
      </c>
      <c r="M18" s="5"/>
      <c r="N18" s="16">
        <f>'N-2'!M84</f>
        <v>2360563</v>
      </c>
      <c r="P18" s="16">
        <f>D18+F18+H18+J18+L18+N18</f>
        <v>119115984</v>
      </c>
      <c r="Q18" s="2"/>
      <c r="R18" s="16">
        <v>131800427</v>
      </c>
    </row>
    <row r="19" spans="1:18" ht="12.75">
      <c r="A19" s="48" t="s">
        <v>70</v>
      </c>
      <c r="B19" s="61" t="s">
        <v>23</v>
      </c>
      <c r="D19" s="16">
        <f>'N-2'!C103</f>
        <v>0</v>
      </c>
      <c r="E19" s="5"/>
      <c r="F19" s="16">
        <f>'N-2'!E103</f>
        <v>2927301</v>
      </c>
      <c r="G19" s="5"/>
      <c r="H19" s="16">
        <f>'N-2'!G103</f>
        <v>5143401</v>
      </c>
      <c r="I19" s="5"/>
      <c r="J19" s="16">
        <f>'N-2'!I103</f>
        <v>9652838</v>
      </c>
      <c r="K19" s="5"/>
      <c r="L19" s="16">
        <f>'N-2'!K103</f>
        <v>4888602</v>
      </c>
      <c r="M19" s="5"/>
      <c r="N19" s="16">
        <f>'N-2'!M103</f>
        <v>1786344</v>
      </c>
      <c r="P19" s="16">
        <f>D19+F19+H19+J19+L19+N19</f>
        <v>24398486</v>
      </c>
      <c r="Q19" s="2"/>
      <c r="R19" s="16">
        <v>24609384</v>
      </c>
    </row>
    <row r="20" spans="1:18" ht="12.75">
      <c r="A20" s="48" t="s">
        <v>250</v>
      </c>
      <c r="B20" s="61" t="s">
        <v>24</v>
      </c>
      <c r="D20" s="20">
        <f>'N-2'!C138</f>
        <v>0</v>
      </c>
      <c r="E20" s="5"/>
      <c r="F20" s="20">
        <f>'N-2'!E138</f>
        <v>401834</v>
      </c>
      <c r="G20" s="5"/>
      <c r="H20" s="20">
        <f>'N-2'!G138</f>
        <v>824657</v>
      </c>
      <c r="I20" s="5"/>
      <c r="J20" s="20">
        <f>'N-2'!I138</f>
        <v>3786537</v>
      </c>
      <c r="K20" s="5"/>
      <c r="L20" s="20">
        <f>'N-2'!K138</f>
        <v>44424</v>
      </c>
      <c r="M20" s="5"/>
      <c r="N20" s="20">
        <f>'N-2'!M138</f>
        <v>256543</v>
      </c>
      <c r="P20" s="20">
        <f>D20+F20+H20+J20+L20+N20</f>
        <v>5313995</v>
      </c>
      <c r="Q20" s="2"/>
      <c r="R20" s="20">
        <v>13846402</v>
      </c>
    </row>
    <row r="21" spans="2:13" ht="12.75">
      <c r="B21" s="11"/>
      <c r="E21" s="5"/>
      <c r="G21" s="5"/>
      <c r="I21" s="5"/>
      <c r="K21" s="5"/>
      <c r="M21" s="5"/>
    </row>
    <row r="22" spans="1:18" ht="13.5" thickBot="1">
      <c r="A22" s="1" t="s">
        <v>90</v>
      </c>
      <c r="B22" s="7" t="s">
        <v>18</v>
      </c>
      <c r="D22" s="14">
        <f>D9+D15</f>
        <v>149424836</v>
      </c>
      <c r="F22" s="14">
        <f>F9+F15</f>
        <v>78065402</v>
      </c>
      <c r="H22" s="14">
        <f>H9+H15</f>
        <v>77596698</v>
      </c>
      <c r="J22" s="14">
        <f>J9+J15</f>
        <v>141289637</v>
      </c>
      <c r="L22" s="14">
        <f>L9+L15</f>
        <v>131058659</v>
      </c>
      <c r="N22" s="14">
        <f>N9+N15</f>
        <v>38668799</v>
      </c>
      <c r="P22" s="14">
        <f>P9+P15</f>
        <v>616104031</v>
      </c>
      <c r="R22" s="14">
        <f>R9+R15</f>
        <v>655397833</v>
      </c>
    </row>
    <row r="23" ht="13.5" thickTop="1">
      <c r="B23" s="4"/>
    </row>
    <row r="24" ht="12.75">
      <c r="B24" s="4"/>
    </row>
    <row r="25" spans="1:2" ht="12.75">
      <c r="A25" s="1" t="s">
        <v>89</v>
      </c>
      <c r="B25" s="11"/>
    </row>
    <row r="26" ht="12.75">
      <c r="A26" s="9"/>
    </row>
    <row r="27" spans="1:18" ht="12.75">
      <c r="A27" s="46" t="s">
        <v>30</v>
      </c>
      <c r="D27" s="6">
        <f>SUM(D28:D31)</f>
        <v>150395796</v>
      </c>
      <c r="F27" s="6">
        <f>SUM(F28:F31)</f>
        <v>-42480613</v>
      </c>
      <c r="H27" s="6">
        <f>SUM(H28:H31)</f>
        <v>-42276681</v>
      </c>
      <c r="J27" s="6">
        <f>SUM(J28:J31)</f>
        <v>-69750340</v>
      </c>
      <c r="L27" s="6">
        <f>SUM(L28:L31)</f>
        <v>-109164373</v>
      </c>
      <c r="N27" s="6">
        <f>SUM(N28:N31)</f>
        <v>-72694918</v>
      </c>
      <c r="P27" s="6">
        <f>SUM(P28:P31)</f>
        <v>-185971129</v>
      </c>
      <c r="R27" s="6">
        <f>SUM(R28:R31)</f>
        <v>-181950861</v>
      </c>
    </row>
    <row r="28" spans="1:18" ht="12.75">
      <c r="A28" s="48" t="s">
        <v>66</v>
      </c>
      <c r="B28" s="61" t="s">
        <v>25</v>
      </c>
      <c r="D28" s="36">
        <v>36125000</v>
      </c>
      <c r="F28" s="36">
        <v>7375000</v>
      </c>
      <c r="H28" s="36">
        <v>5000000</v>
      </c>
      <c r="J28" s="36">
        <v>0</v>
      </c>
      <c r="L28" s="36">
        <v>0</v>
      </c>
      <c r="N28" s="36">
        <v>0</v>
      </c>
      <c r="P28" s="36">
        <f>D28+F28+H28+J28+L28+N28</f>
        <v>48500000</v>
      </c>
      <c r="R28" s="36">
        <v>48500000</v>
      </c>
    </row>
    <row r="29" spans="1:18" ht="12.75">
      <c r="A29" s="48" t="s">
        <v>28</v>
      </c>
      <c r="B29" s="11">
        <v>10</v>
      </c>
      <c r="D29" s="37">
        <v>79475000</v>
      </c>
      <c r="F29" s="37">
        <v>16225000</v>
      </c>
      <c r="H29" s="37">
        <v>11000000</v>
      </c>
      <c r="J29" s="37">
        <v>0</v>
      </c>
      <c r="L29" s="37">
        <v>0</v>
      </c>
      <c r="N29" s="37">
        <v>0</v>
      </c>
      <c r="P29" s="37">
        <f>D29+F29+H29+J29+L29+N29</f>
        <v>106700000</v>
      </c>
      <c r="R29" s="37">
        <v>106700000</v>
      </c>
    </row>
    <row r="30" spans="1:18" ht="12.75">
      <c r="A30" s="48" t="s">
        <v>82</v>
      </c>
      <c r="B30" s="11">
        <v>11</v>
      </c>
      <c r="D30" s="37">
        <f>'N-4'!C14</f>
        <v>30289894</v>
      </c>
      <c r="F30" s="37">
        <f>'N-4'!E14</f>
        <v>7897777</v>
      </c>
      <c r="H30" s="37">
        <f>'N-4'!G14</f>
        <v>22607180</v>
      </c>
      <c r="J30" s="37">
        <f>'N-4'!I14</f>
        <v>25869564</v>
      </c>
      <c r="L30" s="37">
        <f>'N-4'!K14</f>
        <v>4626790</v>
      </c>
      <c r="N30" s="37">
        <f>'N-4'!M14</f>
        <v>0</v>
      </c>
      <c r="P30" s="37">
        <f>D30+F30+H30+J30+L30+N30</f>
        <v>91291205</v>
      </c>
      <c r="R30" s="37">
        <v>98796294</v>
      </c>
    </row>
    <row r="31" spans="1:18" ht="12.75">
      <c r="A31" s="48" t="s">
        <v>67</v>
      </c>
      <c r="B31" s="11">
        <v>12</v>
      </c>
      <c r="D31" s="40">
        <f>'N-4'!C37</f>
        <v>4505902</v>
      </c>
      <c r="F31" s="40">
        <f>'N-4'!E37</f>
        <v>-73978390</v>
      </c>
      <c r="H31" s="40">
        <f>'N-4'!G37</f>
        <v>-80883861</v>
      </c>
      <c r="J31" s="40">
        <f>'N-4'!I37</f>
        <v>-95619904</v>
      </c>
      <c r="L31" s="40">
        <f>'N-4'!K37</f>
        <v>-113791163</v>
      </c>
      <c r="N31" s="40">
        <f>'N-4'!M37</f>
        <v>-72694918</v>
      </c>
      <c r="P31" s="40">
        <f>D31+F31+H31+J31+L31+N31</f>
        <v>-432462334</v>
      </c>
      <c r="R31" s="40">
        <v>-435947155</v>
      </c>
    </row>
    <row r="32" spans="1:2" ht="12.75">
      <c r="A32" s="48"/>
      <c r="B32" s="11"/>
    </row>
    <row r="33" spans="1:18" ht="12.75">
      <c r="A33" s="46" t="s">
        <v>84</v>
      </c>
      <c r="B33" s="11"/>
      <c r="D33" s="6">
        <f>SUM(D34:D35)</f>
        <v>0</v>
      </c>
      <c r="F33" s="6">
        <f>SUM(F34:F35)</f>
        <v>17580000</v>
      </c>
      <c r="H33" s="6">
        <f>SUM(H34:H35)</f>
        <v>18694000</v>
      </c>
      <c r="J33" s="6">
        <f>SUM(J34:J35)</f>
        <v>20926000</v>
      </c>
      <c r="L33" s="6">
        <f>SUM(L34:L35)</f>
        <v>0</v>
      </c>
      <c r="N33" s="6">
        <f>SUM(N34:N35)</f>
        <v>101028150</v>
      </c>
      <c r="P33" s="6">
        <f>SUM(P34:P35)</f>
        <v>158228150</v>
      </c>
      <c r="R33" s="6">
        <f>SUM(R34:R35)</f>
        <v>165700000</v>
      </c>
    </row>
    <row r="34" spans="1:18" ht="12.75">
      <c r="A34" s="48" t="s">
        <v>87</v>
      </c>
      <c r="B34" s="11">
        <v>13</v>
      </c>
      <c r="D34" s="36">
        <v>0</v>
      </c>
      <c r="F34" s="36">
        <v>0</v>
      </c>
      <c r="H34" s="36">
        <v>0</v>
      </c>
      <c r="J34" s="36">
        <v>0</v>
      </c>
      <c r="L34" s="36">
        <v>0</v>
      </c>
      <c r="N34" s="36">
        <v>101028150</v>
      </c>
      <c r="P34" s="36">
        <f>D34+F34+H34+J34+L34+N34</f>
        <v>101028150</v>
      </c>
      <c r="R34" s="36">
        <v>108500000</v>
      </c>
    </row>
    <row r="35" spans="1:18" ht="12.75">
      <c r="A35" s="48" t="s">
        <v>86</v>
      </c>
      <c r="B35" s="11">
        <v>14</v>
      </c>
      <c r="D35" s="40">
        <v>0</v>
      </c>
      <c r="F35" s="40">
        <v>17580000</v>
      </c>
      <c r="H35" s="40">
        <v>18694000</v>
      </c>
      <c r="J35" s="40">
        <v>20926000</v>
      </c>
      <c r="L35" s="40">
        <v>0</v>
      </c>
      <c r="N35" s="40">
        <v>0</v>
      </c>
      <c r="P35" s="40">
        <f>D35+F35+H35+J35+L35+N35</f>
        <v>57200000</v>
      </c>
      <c r="R35" s="40">
        <v>57200000</v>
      </c>
    </row>
    <row r="36" spans="1:2" ht="12.75">
      <c r="A36" s="48"/>
      <c r="B36" s="11"/>
    </row>
    <row r="37" spans="1:2" ht="12.75">
      <c r="A37" s="48"/>
      <c r="B37" s="11"/>
    </row>
    <row r="38" spans="1:18" ht="12.75">
      <c r="A38" s="1" t="s">
        <v>17</v>
      </c>
      <c r="B38" s="11"/>
      <c r="D38" s="12">
        <f>SUM(D39:D46)</f>
        <v>-970960</v>
      </c>
      <c r="F38" s="12">
        <f>SUM(F39:F46)</f>
        <v>102966015</v>
      </c>
      <c r="H38" s="12">
        <f>SUM(H39:H46)</f>
        <v>101179379</v>
      </c>
      <c r="J38" s="12">
        <f>SUM(J39:J46)</f>
        <v>190113977</v>
      </c>
      <c r="L38" s="12">
        <f>SUM(L39:L46)</f>
        <v>240223032</v>
      </c>
      <c r="N38" s="12">
        <f>SUM(N39:N46)</f>
        <v>10335567</v>
      </c>
      <c r="P38" s="12">
        <f>SUM(P39:P46)</f>
        <v>643847010</v>
      </c>
      <c r="R38" s="12">
        <f>SUM(R39:R46)</f>
        <v>671648694</v>
      </c>
    </row>
    <row r="39" spans="1:18" ht="12.75">
      <c r="A39" t="s">
        <v>80</v>
      </c>
      <c r="B39" s="11">
        <v>15</v>
      </c>
      <c r="D39" s="36">
        <v>0</v>
      </c>
      <c r="F39" s="36">
        <v>69819803</v>
      </c>
      <c r="H39" s="36">
        <v>72545326</v>
      </c>
      <c r="J39" s="36">
        <v>101719128</v>
      </c>
      <c r="L39" s="36">
        <v>115450768</v>
      </c>
      <c r="N39" s="36">
        <v>0</v>
      </c>
      <c r="P39" s="36">
        <f aca="true" t="shared" si="0" ref="P39:P46">D39+F39+H39+J39+L39+N39</f>
        <v>359535025</v>
      </c>
      <c r="R39" s="36">
        <v>377735025</v>
      </c>
    </row>
    <row r="40" spans="1:18" ht="12.75">
      <c r="A40" t="s">
        <v>251</v>
      </c>
      <c r="D40" s="37">
        <v>0</v>
      </c>
      <c r="F40" s="37">
        <v>0</v>
      </c>
      <c r="H40" s="37">
        <v>0</v>
      </c>
      <c r="J40" s="37">
        <v>33457524</v>
      </c>
      <c r="L40" s="37">
        <v>119991191</v>
      </c>
      <c r="N40" s="37">
        <v>8410115</v>
      </c>
      <c r="P40" s="37">
        <f t="shared" si="0"/>
        <v>161858830</v>
      </c>
      <c r="R40" s="37">
        <v>164145210</v>
      </c>
    </row>
    <row r="41" spans="1:18" ht="12.75">
      <c r="A41" t="s">
        <v>77</v>
      </c>
      <c r="B41" s="11">
        <v>16</v>
      </c>
      <c r="D41" s="37">
        <v>0</v>
      </c>
      <c r="F41" s="37">
        <v>17682635</v>
      </c>
      <c r="H41" s="37">
        <v>13608765</v>
      </c>
      <c r="J41" s="37">
        <v>29387564</v>
      </c>
      <c r="L41" s="37">
        <v>3098765</v>
      </c>
      <c r="N41" s="37">
        <v>1298645</v>
      </c>
      <c r="P41" s="37">
        <f t="shared" si="0"/>
        <v>65076374</v>
      </c>
      <c r="R41" s="37">
        <v>71436405</v>
      </c>
    </row>
    <row r="42" spans="1:18" ht="12.75">
      <c r="A42" t="s">
        <v>81</v>
      </c>
      <c r="B42" s="11">
        <v>17</v>
      </c>
      <c r="D42" s="37">
        <f>'N-4'!C89</f>
        <v>0</v>
      </c>
      <c r="F42" s="37">
        <f>'N-4'!E89</f>
        <v>12873764</v>
      </c>
      <c r="H42" s="37">
        <f>'N-4'!G89</f>
        <v>13991430</v>
      </c>
      <c r="J42" s="37">
        <f>'N-4'!I89</f>
        <v>21189626</v>
      </c>
      <c r="L42" s="37">
        <f>'N-4'!K89</f>
        <v>1759461</v>
      </c>
      <c r="N42" s="37">
        <f>'N-4'!M89</f>
        <v>551231</v>
      </c>
      <c r="P42" s="37">
        <f t="shared" si="0"/>
        <v>50365512</v>
      </c>
      <c r="R42" s="37">
        <v>52085713</v>
      </c>
    </row>
    <row r="43" spans="1:18" ht="12.75">
      <c r="A43" s="48" t="s">
        <v>83</v>
      </c>
      <c r="B43" s="11"/>
      <c r="D43" s="37">
        <v>0</v>
      </c>
      <c r="F43" s="37">
        <v>225460</v>
      </c>
      <c r="H43" s="37">
        <v>380246</v>
      </c>
      <c r="J43" s="37">
        <v>611730</v>
      </c>
      <c r="L43" s="37">
        <v>150426</v>
      </c>
      <c r="N43" s="37">
        <v>82641</v>
      </c>
      <c r="P43" s="37">
        <f t="shared" si="0"/>
        <v>1450503</v>
      </c>
      <c r="R43" s="37">
        <v>749138</v>
      </c>
    </row>
    <row r="44" spans="1:18" ht="12.75">
      <c r="A44" s="48" t="s">
        <v>398</v>
      </c>
      <c r="B44" s="11">
        <v>18</v>
      </c>
      <c r="D44" s="37">
        <f>'N-4'!C98</f>
        <v>0</v>
      </c>
      <c r="F44" s="37">
        <f>'N-4'!E98</f>
        <v>60210</v>
      </c>
      <c r="H44" s="37">
        <f>'N-4'!G98</f>
        <v>89610</v>
      </c>
      <c r="J44" s="37">
        <f>'N-4'!I98</f>
        <v>480875</v>
      </c>
      <c r="L44" s="37">
        <f>'N-4'!K98</f>
        <v>9856</v>
      </c>
      <c r="N44" s="37">
        <f>'N-4'!M98</f>
        <v>4405</v>
      </c>
      <c r="P44" s="37">
        <f t="shared" si="0"/>
        <v>644956</v>
      </c>
      <c r="R44" s="37">
        <v>309081</v>
      </c>
    </row>
    <row r="45" spans="1:18" ht="12.75">
      <c r="A45" t="s">
        <v>78</v>
      </c>
      <c r="B45" s="11">
        <v>19</v>
      </c>
      <c r="D45" s="37">
        <f>'N-4'!C108</f>
        <v>-970960</v>
      </c>
      <c r="F45" s="37">
        <f>'N-4'!E108</f>
        <v>1969833</v>
      </c>
      <c r="H45" s="37">
        <f>'N-4'!G108</f>
        <v>287396</v>
      </c>
      <c r="J45" s="37">
        <f>'N-4'!I108</f>
        <v>3227405</v>
      </c>
      <c r="L45" s="37">
        <f>'N-4'!K108</f>
        <v>-237435</v>
      </c>
      <c r="N45" s="37">
        <f>'N-4'!M108</f>
        <v>-11470</v>
      </c>
      <c r="P45" s="37">
        <f t="shared" si="0"/>
        <v>4264769</v>
      </c>
      <c r="R45" s="37">
        <v>4520731</v>
      </c>
    </row>
    <row r="46" spans="1:18" ht="12.75">
      <c r="A46" t="s">
        <v>79</v>
      </c>
      <c r="B46" s="11"/>
      <c r="D46" s="40">
        <v>0</v>
      </c>
      <c r="F46" s="40">
        <v>334310</v>
      </c>
      <c r="H46" s="40">
        <v>276606</v>
      </c>
      <c r="J46" s="40">
        <v>40125</v>
      </c>
      <c r="L46" s="40">
        <v>0</v>
      </c>
      <c r="N46" s="40">
        <v>0</v>
      </c>
      <c r="P46" s="40">
        <f t="shared" si="0"/>
        <v>651041</v>
      </c>
      <c r="R46" s="40">
        <v>667391</v>
      </c>
    </row>
    <row r="48" spans="1:18" ht="13.5" thickBot="1">
      <c r="A48" s="46" t="s">
        <v>91</v>
      </c>
      <c r="B48" s="7" t="s">
        <v>18</v>
      </c>
      <c r="D48" s="14">
        <f>D27+D33+D38</f>
        <v>149424836</v>
      </c>
      <c r="F48" s="14">
        <f>F27+F33+F38</f>
        <v>78065402</v>
      </c>
      <c r="H48" s="14">
        <f>H27+H33+H38</f>
        <v>77596698</v>
      </c>
      <c r="J48" s="14">
        <f>J27+J33+J38</f>
        <v>141289637</v>
      </c>
      <c r="L48" s="14">
        <f>L27+L33+L38</f>
        <v>131058659</v>
      </c>
      <c r="N48" s="14">
        <f>N27+N33+N38</f>
        <v>38668799</v>
      </c>
      <c r="P48" s="14">
        <f>P27+P33+P38</f>
        <v>616104031</v>
      </c>
      <c r="R48" s="14">
        <f>R27+R33+R38</f>
        <v>655397833</v>
      </c>
    </row>
    <row r="49" spans="5:17" ht="13.5" thickTop="1">
      <c r="E49" s="5"/>
      <c r="G49" s="5"/>
      <c r="I49" s="5"/>
      <c r="K49" s="5"/>
      <c r="M49" s="5"/>
      <c r="O49" s="5"/>
      <c r="Q49" s="5"/>
    </row>
    <row r="50" spans="1:2" ht="12.75">
      <c r="A50" t="s">
        <v>37</v>
      </c>
      <c r="B50"/>
    </row>
    <row r="51" ht="12.75">
      <c r="B51"/>
    </row>
    <row r="52" ht="12.75">
      <c r="B52"/>
    </row>
    <row r="53" ht="12.75">
      <c r="B53"/>
    </row>
    <row r="54" spans="1:14" ht="12.75">
      <c r="A54" s="1" t="s">
        <v>349</v>
      </c>
      <c r="B54" s="1" t="s">
        <v>410</v>
      </c>
      <c r="D54" s="1"/>
      <c r="F54"/>
      <c r="H54" s="1" t="s">
        <v>351</v>
      </c>
      <c r="N54" s="1" t="s">
        <v>347</v>
      </c>
    </row>
    <row r="55" spans="1:14" ht="12.75">
      <c r="A55" t="s">
        <v>409</v>
      </c>
      <c r="B55" t="s">
        <v>331</v>
      </c>
      <c r="D55"/>
      <c r="F55"/>
      <c r="H55" t="s">
        <v>350</v>
      </c>
      <c r="N55" t="s">
        <v>348</v>
      </c>
    </row>
    <row r="56" spans="2:8" ht="12.75">
      <c r="B56"/>
      <c r="D56"/>
      <c r="F56"/>
      <c r="H56"/>
    </row>
    <row r="57" ht="12.75">
      <c r="B57"/>
    </row>
    <row r="58" ht="12.75">
      <c r="N58" t="s">
        <v>38</v>
      </c>
    </row>
    <row r="59" ht="12.75">
      <c r="N59" t="s">
        <v>39</v>
      </c>
    </row>
    <row r="60" ht="12.75">
      <c r="N60"/>
    </row>
    <row r="61" spans="3:14" ht="12.75">
      <c r="C61" s="1"/>
      <c r="N61"/>
    </row>
    <row r="62" spans="3:14" ht="12.75">
      <c r="C62" s="1"/>
      <c r="N62"/>
    </row>
    <row r="63" spans="1:14" ht="12.75">
      <c r="A63" s="1" t="s">
        <v>32</v>
      </c>
      <c r="N63" s="1" t="s">
        <v>40</v>
      </c>
    </row>
    <row r="64" spans="1:14" ht="12.75">
      <c r="A64" s="1" t="s">
        <v>466</v>
      </c>
      <c r="N64" s="1" t="s">
        <v>41</v>
      </c>
    </row>
  </sheetData>
  <sheetProtection/>
  <mergeCells count="3">
    <mergeCell ref="A1:R1"/>
    <mergeCell ref="A3:R3"/>
    <mergeCell ref="A4:R4"/>
  </mergeCells>
  <printOptions horizontalCentered="1"/>
  <pageMargins left="0.5" right="0.5" top="1" bottom="1.25" header="0.5" footer="0.5"/>
  <pageSetup firstPageNumber="5" useFirstPageNumber="1" horizontalDpi="600" verticalDpi="600" orientation="landscape" paperSize="9" scale="90" r:id="rId1"/>
  <headerFooter alignWithMargins="0">
    <oddHeader>&amp;RHAQUE SHAHALAM MANSUR &amp;&amp; CO.
Chartered Accountants</oddHeader>
    <oddFooter>&amp;C&amp;P</oddFooter>
  </headerFooter>
</worksheet>
</file>

<file path=xl/worksheets/sheet4.xml><?xml version="1.0" encoding="utf-8"?>
<worksheet xmlns="http://schemas.openxmlformats.org/spreadsheetml/2006/main" xmlns:r="http://schemas.openxmlformats.org/officeDocument/2006/relationships">
  <dimension ref="A1:R39"/>
  <sheetViews>
    <sheetView zoomScalePageLayoutView="0" workbookViewId="0" topLeftCell="A1">
      <selection activeCell="A1" sqref="A1:R1"/>
    </sheetView>
  </sheetViews>
  <sheetFormatPr defaultColWidth="9.140625" defaultRowHeight="12.75"/>
  <cols>
    <col min="1" max="1" width="30.7109375" style="0" customWidth="1"/>
    <col min="2" max="2" width="6.57421875" style="3" customWidth="1"/>
    <col min="3" max="3" width="1.57421875" style="0" customWidth="1"/>
    <col min="4" max="4" width="12.7109375" style="5" customWidth="1"/>
    <col min="5" max="5" width="1.57421875" style="0" customWidth="1"/>
    <col min="6" max="6" width="12.7109375" style="5" customWidth="1"/>
    <col min="7" max="7" width="1.57421875" style="0" customWidth="1"/>
    <col min="8" max="8" width="12.7109375" style="5" customWidth="1"/>
    <col min="9" max="9" width="1.57421875" style="0" customWidth="1"/>
    <col min="10" max="10" width="12.7109375" style="5" customWidth="1"/>
    <col min="11" max="11" width="1.57421875" style="0" customWidth="1"/>
    <col min="12" max="12" width="12.7109375" style="5" customWidth="1"/>
    <col min="13" max="13" width="1.57421875" style="0" customWidth="1"/>
    <col min="14" max="14" width="12.7109375" style="5" customWidth="1"/>
    <col min="15" max="15" width="1.57421875" style="0" customWidth="1"/>
    <col min="16" max="16" width="12.7109375" style="5" customWidth="1"/>
    <col min="17" max="17" width="1.57421875" style="0" customWidth="1"/>
    <col min="18" max="18" width="12.7109375" style="5" customWidth="1"/>
  </cols>
  <sheetData>
    <row r="1" spans="1:18" ht="15.75">
      <c r="A1" s="157" t="s">
        <v>73</v>
      </c>
      <c r="B1" s="157"/>
      <c r="C1" s="157"/>
      <c r="D1" s="157"/>
      <c r="E1" s="157"/>
      <c r="F1" s="157"/>
      <c r="G1" s="157"/>
      <c r="H1" s="157"/>
      <c r="I1" s="157"/>
      <c r="J1" s="157"/>
      <c r="K1" s="157"/>
      <c r="L1" s="157"/>
      <c r="M1" s="157"/>
      <c r="N1" s="157"/>
      <c r="O1" s="157"/>
      <c r="P1" s="157"/>
      <c r="Q1" s="157"/>
      <c r="R1" s="157"/>
    </row>
    <row r="3" spans="1:18" ht="15.75">
      <c r="A3" s="157" t="s">
        <v>135</v>
      </c>
      <c r="B3" s="157"/>
      <c r="C3" s="157"/>
      <c r="D3" s="157"/>
      <c r="E3" s="157"/>
      <c r="F3" s="157"/>
      <c r="G3" s="157"/>
      <c r="H3" s="157"/>
      <c r="I3" s="157"/>
      <c r="J3" s="157"/>
      <c r="K3" s="157"/>
      <c r="L3" s="157"/>
      <c r="M3" s="157"/>
      <c r="N3" s="157"/>
      <c r="O3" s="157"/>
      <c r="P3" s="157"/>
      <c r="Q3" s="157"/>
      <c r="R3" s="157"/>
    </row>
    <row r="4" spans="1:18" ht="15.75">
      <c r="A4" s="157" t="s">
        <v>418</v>
      </c>
      <c r="B4" s="157"/>
      <c r="C4" s="157"/>
      <c r="D4" s="157"/>
      <c r="E4" s="157"/>
      <c r="F4" s="157"/>
      <c r="G4" s="157"/>
      <c r="H4" s="157"/>
      <c r="I4" s="157"/>
      <c r="J4" s="157"/>
      <c r="K4" s="157"/>
      <c r="L4" s="157"/>
      <c r="M4" s="157"/>
      <c r="N4" s="157"/>
      <c r="O4" s="157"/>
      <c r="P4" s="157"/>
      <c r="Q4" s="157"/>
      <c r="R4" s="157"/>
    </row>
    <row r="6" spans="1:18" ht="12.75">
      <c r="A6" s="1" t="s">
        <v>35</v>
      </c>
      <c r="B6" s="4" t="s">
        <v>34</v>
      </c>
      <c r="D6" s="4" t="s">
        <v>105</v>
      </c>
      <c r="E6" s="4"/>
      <c r="F6" s="4" t="s">
        <v>120</v>
      </c>
      <c r="G6" s="4"/>
      <c r="H6" s="4" t="s">
        <v>121</v>
      </c>
      <c r="I6" s="4"/>
      <c r="J6" s="4" t="s">
        <v>122</v>
      </c>
      <c r="K6" s="4"/>
      <c r="L6" s="4" t="s">
        <v>123</v>
      </c>
      <c r="M6" s="4"/>
      <c r="N6" s="4" t="s">
        <v>125</v>
      </c>
      <c r="O6" s="4"/>
      <c r="P6" s="4">
        <v>2010</v>
      </c>
      <c r="Q6" s="4"/>
      <c r="R6" s="4">
        <v>2009</v>
      </c>
    </row>
    <row r="7" spans="4:18" ht="12.75">
      <c r="D7" s="4" t="s">
        <v>42</v>
      </c>
      <c r="E7" s="4"/>
      <c r="F7" s="4" t="s">
        <v>42</v>
      </c>
      <c r="G7" s="4"/>
      <c r="H7" s="4" t="s">
        <v>42</v>
      </c>
      <c r="I7" s="4"/>
      <c r="J7" s="4" t="s">
        <v>42</v>
      </c>
      <c r="K7" s="4"/>
      <c r="L7" s="4" t="s">
        <v>42</v>
      </c>
      <c r="M7" s="4"/>
      <c r="N7" s="4" t="s">
        <v>42</v>
      </c>
      <c r="O7" s="4"/>
      <c r="P7" s="4" t="s">
        <v>42</v>
      </c>
      <c r="Q7" s="4"/>
      <c r="R7" s="4" t="s">
        <v>42</v>
      </c>
    </row>
    <row r="8" spans="4:18" ht="12.75">
      <c r="D8"/>
      <c r="F8"/>
      <c r="H8"/>
      <c r="J8"/>
      <c r="L8"/>
      <c r="N8"/>
      <c r="P8"/>
      <c r="R8"/>
    </row>
    <row r="9" spans="1:18" ht="12.75">
      <c r="A9" s="1" t="s">
        <v>36</v>
      </c>
      <c r="B9" s="3">
        <v>20</v>
      </c>
      <c r="D9" s="5">
        <v>0</v>
      </c>
      <c r="F9" s="6">
        <v>84532907</v>
      </c>
      <c r="H9" s="6">
        <v>93098750</v>
      </c>
      <c r="I9" s="1"/>
      <c r="J9" s="6">
        <v>209609750</v>
      </c>
      <c r="K9" s="1"/>
      <c r="L9" s="6">
        <v>14087651</v>
      </c>
      <c r="M9" s="1"/>
      <c r="N9" s="6">
        <v>18283016</v>
      </c>
      <c r="O9" s="1"/>
      <c r="P9" s="6">
        <f>D9+F9+H9+J9+L9+N9</f>
        <v>419612074</v>
      </c>
      <c r="Q9" s="1"/>
      <c r="R9" s="6">
        <v>333255772</v>
      </c>
    </row>
    <row r="10" spans="1:18" ht="12.75">
      <c r="A10" s="1"/>
      <c r="F10" s="6"/>
      <c r="H10" s="6"/>
      <c r="I10" s="1"/>
      <c r="J10" s="6"/>
      <c r="K10" s="1"/>
      <c r="L10" s="6"/>
      <c r="M10" s="1"/>
      <c r="N10" s="6"/>
      <c r="O10" s="1"/>
      <c r="P10" s="6"/>
      <c r="Q10" s="1"/>
      <c r="R10" s="6"/>
    </row>
    <row r="11" spans="1:18" ht="12.75">
      <c r="A11" s="1" t="s">
        <v>48</v>
      </c>
      <c r="B11" s="3">
        <v>21</v>
      </c>
      <c r="D11" s="6">
        <f>'N-5'!C24</f>
        <v>1016280</v>
      </c>
      <c r="F11" s="6">
        <f>'N-5'!E24</f>
        <v>76461755</v>
      </c>
      <c r="H11" s="6">
        <f>'N-5'!G24</f>
        <v>83714324</v>
      </c>
      <c r="I11" s="1"/>
      <c r="J11" s="6">
        <f>'N-5'!I24</f>
        <v>183103156</v>
      </c>
      <c r="K11" s="1"/>
      <c r="L11" s="6">
        <f>'N-5'!K24</f>
        <v>12764355</v>
      </c>
      <c r="M11" s="1"/>
      <c r="N11" s="6">
        <f>'N-5'!M24</f>
        <v>15978786</v>
      </c>
      <c r="O11" s="1"/>
      <c r="P11" s="6">
        <f>D11+F11+H11+J11+L11+N11</f>
        <v>373038656</v>
      </c>
      <c r="Q11" s="1"/>
      <c r="R11" s="6">
        <f>'N-5'!Q24</f>
        <v>294192806</v>
      </c>
    </row>
    <row r="12" spans="1:18" ht="12.75">
      <c r="A12" s="1"/>
      <c r="F12" s="6"/>
      <c r="H12" s="6"/>
      <c r="I12" s="1"/>
      <c r="J12" s="6"/>
      <c r="K12" s="1"/>
      <c r="L12" s="6"/>
      <c r="M12" s="1"/>
      <c r="N12" s="6"/>
      <c r="O12" s="1"/>
      <c r="P12" s="6"/>
      <c r="Q12" s="1"/>
      <c r="R12" s="6"/>
    </row>
    <row r="13" spans="1:18" ht="12.75">
      <c r="A13" s="1" t="s">
        <v>43</v>
      </c>
      <c r="D13" s="6">
        <f>D9-D11</f>
        <v>-1016280</v>
      </c>
      <c r="F13" s="6">
        <f>F9-F11</f>
        <v>8071152</v>
      </c>
      <c r="H13" s="6">
        <f>H9-H11</f>
        <v>9384426</v>
      </c>
      <c r="I13" s="1"/>
      <c r="J13" s="6">
        <f>J9-J11</f>
        <v>26506594</v>
      </c>
      <c r="K13" s="1"/>
      <c r="L13" s="6">
        <f>L9-L11</f>
        <v>1323296</v>
      </c>
      <c r="M13" s="1"/>
      <c r="N13" s="6">
        <f>N9-N11</f>
        <v>2304230</v>
      </c>
      <c r="O13" s="1"/>
      <c r="P13" s="6">
        <f>P9-P11</f>
        <v>46573418</v>
      </c>
      <c r="Q13" s="1"/>
      <c r="R13" s="6">
        <f>R9-R11</f>
        <v>39062966</v>
      </c>
    </row>
    <row r="15" spans="1:18" ht="12.75">
      <c r="A15" s="1" t="s">
        <v>47</v>
      </c>
      <c r="D15" s="6">
        <f>SUM(D16:D18)</f>
        <v>202374</v>
      </c>
      <c r="F15" s="6">
        <f>SUM(F16:F18)</f>
        <v>7745724</v>
      </c>
      <c r="H15" s="6">
        <f>SUM(H16:H18)</f>
        <v>8233562</v>
      </c>
      <c r="J15" s="6">
        <f>SUM(J16:J18)</f>
        <v>21096633</v>
      </c>
      <c r="L15" s="6">
        <f>SUM(L16:L18)</f>
        <v>1156183</v>
      </c>
      <c r="N15" s="6">
        <f>SUM(N16:N18)</f>
        <v>2227353</v>
      </c>
      <c r="P15" s="6">
        <f>SUM(P16:P18)</f>
        <v>40661829</v>
      </c>
      <c r="R15" s="6">
        <f>SUM(R16:R18)</f>
        <v>33942836</v>
      </c>
    </row>
    <row r="16" spans="1:18" ht="12.75">
      <c r="A16" s="9" t="s">
        <v>92</v>
      </c>
      <c r="B16" s="3">
        <v>22</v>
      </c>
      <c r="D16" s="5">
        <f>'N-5'!C122</f>
        <v>202374</v>
      </c>
      <c r="F16" s="5">
        <f>'N-5'!E122</f>
        <v>7486019</v>
      </c>
      <c r="H16" s="5">
        <f>'N-5'!G122</f>
        <v>7861649</v>
      </c>
      <c r="J16" s="5">
        <f>'N-5'!I122</f>
        <v>20331751</v>
      </c>
      <c r="L16" s="5">
        <f>'N-5'!K122</f>
        <v>1156183</v>
      </c>
      <c r="N16" s="5">
        <f>'N-5'!M122</f>
        <v>2168638</v>
      </c>
      <c r="P16" s="18">
        <f>D16+F16+H16+J16+L16+N16</f>
        <v>39206614</v>
      </c>
      <c r="R16" s="5">
        <f>'N-5'!Q122</f>
        <v>30018115</v>
      </c>
    </row>
    <row r="17" spans="1:18" ht="12.75">
      <c r="A17" s="9" t="s">
        <v>65</v>
      </c>
      <c r="D17" s="5">
        <v>0</v>
      </c>
      <c r="F17" s="5">
        <v>237865</v>
      </c>
      <c r="H17" s="5">
        <v>342793</v>
      </c>
      <c r="J17" s="5">
        <v>675178</v>
      </c>
      <c r="L17" s="5">
        <v>0</v>
      </c>
      <c r="N17" s="5">
        <v>51432</v>
      </c>
      <c r="P17" s="18">
        <f>D17+F17+H17+J17+L17+N17</f>
        <v>1307268</v>
      </c>
      <c r="R17" s="5">
        <v>1341267</v>
      </c>
    </row>
    <row r="18" spans="1:18" ht="12.75">
      <c r="A18" t="s">
        <v>248</v>
      </c>
      <c r="B18" s="3">
        <v>23</v>
      </c>
      <c r="D18" s="5">
        <f>'N-5'!C130</f>
        <v>0</v>
      </c>
      <c r="F18" s="5">
        <f>'N-5'!E130</f>
        <v>21840</v>
      </c>
      <c r="H18" s="5">
        <f>'N-5'!G130</f>
        <v>29120</v>
      </c>
      <c r="J18" s="5">
        <f>'N-5'!I130</f>
        <v>89704</v>
      </c>
      <c r="L18" s="5">
        <f>'N-5'!K130</f>
        <v>0</v>
      </c>
      <c r="N18" s="5">
        <f>'N-5'!M130</f>
        <v>7283</v>
      </c>
      <c r="P18" s="18">
        <f>D18+F18+H18+J18+L18+N18</f>
        <v>147947</v>
      </c>
      <c r="R18" s="5">
        <f>'N-5'!Q130</f>
        <v>2583454</v>
      </c>
    </row>
    <row r="19" spans="1:18" ht="12.75">
      <c r="A19" s="1" t="s">
        <v>393</v>
      </c>
      <c r="D19" s="6">
        <f>D13-D15</f>
        <v>-1218654</v>
      </c>
      <c r="E19" s="1"/>
      <c r="F19" s="6">
        <f>F13-F15</f>
        <v>325428</v>
      </c>
      <c r="G19" s="1"/>
      <c r="H19" s="6">
        <f>H13-H15</f>
        <v>1150864</v>
      </c>
      <c r="I19" s="1"/>
      <c r="J19" s="6">
        <f>J13-J15</f>
        <v>5409961</v>
      </c>
      <c r="K19" s="1"/>
      <c r="L19" s="6">
        <f>L13-L15</f>
        <v>167113</v>
      </c>
      <c r="M19" s="1"/>
      <c r="N19" s="6">
        <f>N13-N15</f>
        <v>76877</v>
      </c>
      <c r="O19" s="1"/>
      <c r="P19" s="6">
        <f>P13-P15</f>
        <v>5911589</v>
      </c>
      <c r="Q19" s="1"/>
      <c r="R19" s="6">
        <f>R13-R15</f>
        <v>5120130</v>
      </c>
    </row>
    <row r="20" spans="1:18" ht="12.75">
      <c r="A20" t="s">
        <v>394</v>
      </c>
      <c r="B20" s="11"/>
      <c r="C20" s="9"/>
      <c r="D20" s="18">
        <v>0</v>
      </c>
      <c r="E20" s="9"/>
      <c r="F20" s="18">
        <f>ROUND(F19/21,0)</f>
        <v>15497</v>
      </c>
      <c r="G20" s="9"/>
      <c r="H20" s="18">
        <f>ROUND(H19/21,0)</f>
        <v>54803</v>
      </c>
      <c r="I20" s="9"/>
      <c r="J20" s="18">
        <f>ROUND(J19/21,0)</f>
        <v>257617</v>
      </c>
      <c r="K20" s="9"/>
      <c r="L20" s="18">
        <f>ROUND(L19/21,0)</f>
        <v>7958</v>
      </c>
      <c r="M20" s="9"/>
      <c r="N20" s="18">
        <v>0</v>
      </c>
      <c r="O20" s="9"/>
      <c r="P20" s="18">
        <f>D20+F20+H20+J20+L20+N20</f>
        <v>335875</v>
      </c>
      <c r="Q20" s="9"/>
      <c r="R20" s="18">
        <v>309081</v>
      </c>
    </row>
    <row r="21" spans="1:18" ht="12.75">
      <c r="A21" s="1" t="s">
        <v>395</v>
      </c>
      <c r="D21" s="6">
        <f>D19-D20</f>
        <v>-1218654</v>
      </c>
      <c r="E21" s="1"/>
      <c r="F21" s="6">
        <f>F19-F20</f>
        <v>309931</v>
      </c>
      <c r="G21" s="1"/>
      <c r="H21" s="6">
        <f>H19-H20</f>
        <v>1096061</v>
      </c>
      <c r="I21" s="1"/>
      <c r="J21" s="6">
        <f>J19-J20</f>
        <v>5152344</v>
      </c>
      <c r="K21" s="1"/>
      <c r="L21" s="6">
        <f>L19-L20</f>
        <v>159155</v>
      </c>
      <c r="M21" s="1"/>
      <c r="N21" s="6">
        <f>N19-N20</f>
        <v>76877</v>
      </c>
      <c r="O21" s="1"/>
      <c r="P21" s="6">
        <f>P19-P20</f>
        <v>5575714</v>
      </c>
      <c r="Q21" s="1"/>
      <c r="R21" s="6">
        <f>R19-R20</f>
        <v>4811049</v>
      </c>
    </row>
    <row r="22" spans="1:18" ht="12.75">
      <c r="A22" t="s">
        <v>396</v>
      </c>
      <c r="D22" s="18">
        <f>ROUND(D21*37.5%,0)</f>
        <v>-456995</v>
      </c>
      <c r="E22" s="9"/>
      <c r="F22" s="18">
        <f>ROUND(F21*37.5%,0)</f>
        <v>116224</v>
      </c>
      <c r="G22" s="9"/>
      <c r="H22" s="18">
        <f>ROUND(H21*37.5%,0)</f>
        <v>411023</v>
      </c>
      <c r="I22" s="9"/>
      <c r="J22" s="18">
        <f>ROUND(J21*37.5%,0)</f>
        <v>1932129</v>
      </c>
      <c r="K22" s="9"/>
      <c r="L22" s="18">
        <f>ROUND(L21*37.5%,0)</f>
        <v>59683</v>
      </c>
      <c r="M22" s="9"/>
      <c r="N22" s="18">
        <f>ROUND(N21*37.5%,0)</f>
        <v>28829</v>
      </c>
      <c r="O22" s="9"/>
      <c r="P22" s="18">
        <f>D22+F22+H22+J22+L22+N22</f>
        <v>2090893</v>
      </c>
      <c r="Q22" s="9"/>
      <c r="R22" s="18">
        <v>1804144</v>
      </c>
    </row>
    <row r="23" spans="1:18" ht="12.75">
      <c r="A23" s="1" t="s">
        <v>397</v>
      </c>
      <c r="D23" s="6">
        <f>D21-D22</f>
        <v>-761659</v>
      </c>
      <c r="E23" s="1"/>
      <c r="F23" s="6">
        <f>F21-F22</f>
        <v>193707</v>
      </c>
      <c r="G23" s="1"/>
      <c r="H23" s="6">
        <f>H21-H22</f>
        <v>685038</v>
      </c>
      <c r="I23" s="1"/>
      <c r="J23" s="6">
        <f>J21-J22</f>
        <v>3220215</v>
      </c>
      <c r="K23" s="1"/>
      <c r="L23" s="6">
        <f>L21-L22</f>
        <v>99472</v>
      </c>
      <c r="M23" s="1"/>
      <c r="N23" s="6">
        <f>N21-N22</f>
        <v>48048</v>
      </c>
      <c r="O23" s="1"/>
      <c r="P23" s="6">
        <f>P21-P22</f>
        <v>3484821</v>
      </c>
      <c r="Q23" s="1"/>
      <c r="R23" s="6">
        <f>R21-R22</f>
        <v>3006905</v>
      </c>
    </row>
    <row r="24" spans="1:18" ht="12.75">
      <c r="A24" s="1"/>
      <c r="D24" s="6"/>
      <c r="E24" s="1"/>
      <c r="F24" s="6"/>
      <c r="G24" s="1"/>
      <c r="H24" s="6"/>
      <c r="I24" s="1"/>
      <c r="J24" s="6"/>
      <c r="K24" s="1"/>
      <c r="L24" s="6"/>
      <c r="M24" s="1"/>
      <c r="N24" s="6"/>
      <c r="O24" s="1"/>
      <c r="P24" s="6"/>
      <c r="Q24" s="1"/>
      <c r="R24" s="6"/>
    </row>
    <row r="25" spans="1:18" ht="12.75">
      <c r="A25" s="1" t="s">
        <v>26</v>
      </c>
      <c r="B25" s="11">
        <v>24</v>
      </c>
      <c r="C25" s="1"/>
      <c r="P25" s="111">
        <f>PL!E30</f>
        <v>7.18519793814433</v>
      </c>
      <c r="R25" s="111">
        <f>PL!G30</f>
        <v>6.19980412371134</v>
      </c>
    </row>
    <row r="26" spans="1:2" ht="12.75">
      <c r="A26" t="s">
        <v>37</v>
      </c>
      <c r="B26"/>
    </row>
    <row r="27" ht="12.75">
      <c r="B27"/>
    </row>
    <row r="28" ht="12.75">
      <c r="B28"/>
    </row>
    <row r="29" ht="12.75">
      <c r="B29"/>
    </row>
    <row r="30" spans="1:14" ht="12.75">
      <c r="A30" s="1" t="s">
        <v>349</v>
      </c>
      <c r="B30" s="1" t="s">
        <v>410</v>
      </c>
      <c r="D30" s="1"/>
      <c r="F30"/>
      <c r="H30" s="1" t="s">
        <v>351</v>
      </c>
      <c r="N30" s="1" t="s">
        <v>347</v>
      </c>
    </row>
    <row r="31" spans="1:14" ht="12.75">
      <c r="A31" t="s">
        <v>409</v>
      </c>
      <c r="B31" t="s">
        <v>331</v>
      </c>
      <c r="D31"/>
      <c r="F31"/>
      <c r="H31" t="s">
        <v>350</v>
      </c>
      <c r="N31" t="s">
        <v>348</v>
      </c>
    </row>
    <row r="32" spans="2:8" ht="12.75">
      <c r="B32"/>
      <c r="D32"/>
      <c r="F32"/>
      <c r="H32"/>
    </row>
    <row r="33" spans="1:14" ht="12.75">
      <c r="A33" s="9"/>
      <c r="N33" t="s">
        <v>44</v>
      </c>
    </row>
    <row r="34" ht="12.75">
      <c r="N34" t="s">
        <v>39</v>
      </c>
    </row>
    <row r="35" ht="12.75">
      <c r="N35"/>
    </row>
    <row r="36" ht="12.75">
      <c r="N36"/>
    </row>
    <row r="37" ht="12.75">
      <c r="N37"/>
    </row>
    <row r="38" spans="1:14" ht="12.75">
      <c r="A38" s="1" t="s">
        <v>32</v>
      </c>
      <c r="N38" s="1" t="s">
        <v>40</v>
      </c>
    </row>
    <row r="39" spans="1:14" ht="12.75">
      <c r="A39" s="1" t="s">
        <v>466</v>
      </c>
      <c r="N39" s="1" t="s">
        <v>41</v>
      </c>
    </row>
  </sheetData>
  <sheetProtection/>
  <mergeCells count="3">
    <mergeCell ref="A1:R1"/>
    <mergeCell ref="A3:R3"/>
    <mergeCell ref="A4:R4"/>
  </mergeCells>
  <printOptions horizontalCentered="1"/>
  <pageMargins left="0.5" right="0.5" top="1" bottom="1" header="0.5" footer="0.5"/>
  <pageSetup firstPageNumber="7" useFirstPageNumber="1" horizontalDpi="600" verticalDpi="600" orientation="landscape" paperSize="9" scale="90" r:id="rId1"/>
  <headerFooter alignWithMargins="0">
    <oddHeader>&amp;RHAQUE SHAHALAM MANSUR &amp;&amp; CO.
Chartered Accountants</oddHeader>
    <oddFooter>&amp;C&amp;P</oddFooter>
  </headerFooter>
</worksheet>
</file>

<file path=xl/worksheets/sheet5.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G1"/>
    </sheetView>
  </sheetViews>
  <sheetFormatPr defaultColWidth="9.140625" defaultRowHeight="12.75"/>
  <cols>
    <col min="1" max="1" width="18.7109375" style="9" customWidth="1"/>
    <col min="2" max="3" width="16.7109375" style="9" customWidth="1"/>
    <col min="4" max="4" width="8.7109375" style="17" customWidth="1"/>
    <col min="5" max="5" width="12.7109375" style="9" customWidth="1"/>
    <col min="6" max="6" width="1.7109375" style="9" customWidth="1"/>
    <col min="7" max="7" width="12.7109375" style="9" customWidth="1"/>
    <col min="8" max="16384" width="9.140625" style="9" customWidth="1"/>
  </cols>
  <sheetData>
    <row r="1" spans="1:7" ht="15.75">
      <c r="A1" s="157" t="s">
        <v>73</v>
      </c>
      <c r="B1" s="157"/>
      <c r="C1" s="157"/>
      <c r="D1" s="157"/>
      <c r="E1" s="157"/>
      <c r="F1" s="157"/>
      <c r="G1" s="157"/>
    </row>
    <row r="2" spans="1:3" ht="12.75">
      <c r="A2" s="21"/>
      <c r="B2" s="21"/>
      <c r="C2" s="21"/>
    </row>
    <row r="3" spans="1:7" ht="15.75">
      <c r="A3" s="157" t="s">
        <v>51</v>
      </c>
      <c r="B3" s="157"/>
      <c r="C3" s="157"/>
      <c r="D3" s="157"/>
      <c r="E3" s="157"/>
      <c r="F3" s="157"/>
      <c r="G3" s="157"/>
    </row>
    <row r="4" spans="1:7" ht="15.75">
      <c r="A4" s="157" t="s">
        <v>418</v>
      </c>
      <c r="B4" s="157"/>
      <c r="C4" s="157"/>
      <c r="D4" s="157"/>
      <c r="E4" s="157"/>
      <c r="F4" s="157"/>
      <c r="G4" s="157"/>
    </row>
    <row r="5" spans="1:3" ht="12.75">
      <c r="A5" s="21"/>
      <c r="B5" s="21"/>
      <c r="C5" s="21"/>
    </row>
    <row r="6" spans="1:7" ht="12.75">
      <c r="A6" s="1" t="s">
        <v>35</v>
      </c>
      <c r="B6" s="1"/>
      <c r="D6" s="4" t="s">
        <v>412</v>
      </c>
      <c r="E6" s="45">
        <v>2010</v>
      </c>
      <c r="F6" s="19"/>
      <c r="G6" s="45">
        <v>2009</v>
      </c>
    </row>
    <row r="7" spans="5:7" ht="12.75">
      <c r="E7" s="4" t="s">
        <v>42</v>
      </c>
      <c r="F7" s="19"/>
      <c r="G7" s="4" t="s">
        <v>42</v>
      </c>
    </row>
    <row r="8" spans="5:7" ht="12.75">
      <c r="E8" s="11"/>
      <c r="F8" s="19"/>
      <c r="G8" s="11"/>
    </row>
    <row r="9" spans="1:7" ht="12.75">
      <c r="A9" s="1" t="s">
        <v>52</v>
      </c>
      <c r="B9" s="1"/>
      <c r="C9" s="1"/>
      <c r="E9" s="8"/>
      <c r="G9" s="7"/>
    </row>
    <row r="10" spans="1:7" ht="12.75">
      <c r="A10" s="48" t="s">
        <v>6</v>
      </c>
      <c r="B10" s="48"/>
      <c r="C10" s="48"/>
      <c r="E10" s="34">
        <f>PL!E9+'BS'!G16-'BS'!E16</f>
        <v>432296517</v>
      </c>
      <c r="F10" s="30"/>
      <c r="G10" s="34">
        <v>334341016</v>
      </c>
    </row>
    <row r="11" spans="1:7" ht="12.75">
      <c r="A11" s="9" t="s">
        <v>7</v>
      </c>
      <c r="E11" s="23">
        <f>-(PL!E16+PL!E17-'N-1'!I70+'N-5'!O73+'N-5'!O48+'N-5'!O32+'N-5'!O20+'BS'!G36+'BS'!G37-'BS'!E36-'BS'!E37+'BS'!E17-'BS'!G17-'N-5'!O119-'N-5'!O120)</f>
        <v>-402994146</v>
      </c>
      <c r="F11" s="30"/>
      <c r="G11" s="23">
        <v>-311897589</v>
      </c>
    </row>
    <row r="12" spans="1:7" ht="12.75">
      <c r="A12" s="9" t="s">
        <v>468</v>
      </c>
      <c r="E12" s="23">
        <f>'N-4'!O106</f>
        <v>-2346855</v>
      </c>
      <c r="F12" s="30"/>
      <c r="G12" s="23">
        <v>0</v>
      </c>
    </row>
    <row r="13" spans="1:7" ht="12.75">
      <c r="A13" s="48" t="s">
        <v>248</v>
      </c>
      <c r="B13" s="48"/>
      <c r="C13" s="48"/>
      <c r="E13" s="24">
        <f>-'N-5'!O128</f>
        <v>-147947</v>
      </c>
      <c r="F13" s="30"/>
      <c r="G13" s="24">
        <v>-90784</v>
      </c>
    </row>
    <row r="14" spans="1:7" ht="12.75">
      <c r="A14" s="1" t="s">
        <v>61</v>
      </c>
      <c r="B14" s="1"/>
      <c r="C14" s="1"/>
      <c r="E14" s="31">
        <f>SUM(E10:E13)</f>
        <v>26807569</v>
      </c>
      <c r="F14" s="30"/>
      <c r="G14" s="31">
        <f>SUM(G10:G13)</f>
        <v>22352643</v>
      </c>
    </row>
    <row r="15" spans="1:7" ht="12.75">
      <c r="A15" s="1"/>
      <c r="B15" s="1"/>
      <c r="C15" s="1"/>
      <c r="E15" s="31"/>
      <c r="F15" s="30"/>
      <c r="G15" s="31"/>
    </row>
    <row r="16" spans="1:7" ht="12.75">
      <c r="A16" s="1" t="s">
        <v>53</v>
      </c>
      <c r="B16" s="1"/>
      <c r="C16" s="1"/>
      <c r="E16" s="29"/>
      <c r="F16" s="30"/>
      <c r="G16" s="29"/>
    </row>
    <row r="17" spans="1:7" ht="12.75">
      <c r="A17" s="48" t="s">
        <v>31</v>
      </c>
      <c r="B17" s="48"/>
      <c r="C17" s="48"/>
      <c r="E17" s="155">
        <f>-'N-1'!D70-'BS'!E10</f>
        <v>-10353141</v>
      </c>
      <c r="F17" s="30"/>
      <c r="G17" s="155">
        <v>-1667108</v>
      </c>
    </row>
    <row r="18" spans="1:7" ht="12.75">
      <c r="A18" s="1" t="s">
        <v>62</v>
      </c>
      <c r="B18" s="1"/>
      <c r="C18" s="1"/>
      <c r="E18" s="31">
        <f>SUM(E17:E17)</f>
        <v>-10353141</v>
      </c>
      <c r="F18" s="30"/>
      <c r="G18" s="31">
        <f>SUM(G17:G17)</f>
        <v>-1667108</v>
      </c>
    </row>
    <row r="19" spans="5:7" ht="12.75">
      <c r="E19" s="31"/>
      <c r="F19" s="30"/>
      <c r="G19" s="31"/>
    </row>
    <row r="20" spans="1:6" ht="12.75">
      <c r="A20" s="1" t="s">
        <v>54</v>
      </c>
      <c r="B20" s="1"/>
      <c r="C20" s="1"/>
      <c r="F20" s="30"/>
    </row>
    <row r="21" spans="1:7" ht="12.75">
      <c r="A21" s="9" t="s">
        <v>253</v>
      </c>
      <c r="E21" s="108">
        <f>'BS'!E41-'BS'!G41</f>
        <v>-16350</v>
      </c>
      <c r="F21" s="25"/>
      <c r="G21" s="108">
        <v>-7210</v>
      </c>
    </row>
    <row r="22" spans="1:7" ht="12.75">
      <c r="A22" s="9" t="s">
        <v>467</v>
      </c>
      <c r="E22" s="23">
        <f>'BS'!E31-'BS'!G31</f>
        <v>-7471850</v>
      </c>
      <c r="F22" s="25"/>
      <c r="G22" s="23">
        <v>-7000000</v>
      </c>
    </row>
    <row r="23" spans="1:7" ht="12.75">
      <c r="A23" s="9" t="s">
        <v>352</v>
      </c>
      <c r="E23" s="23">
        <v>0</v>
      </c>
      <c r="F23" s="25"/>
      <c r="G23" s="23">
        <v>-4492674</v>
      </c>
    </row>
    <row r="24" spans="1:7" ht="12.75">
      <c r="A24" s="9" t="s">
        <v>254</v>
      </c>
      <c r="E24" s="23">
        <f>'BS'!E38-'BS'!G38</f>
        <v>701365</v>
      </c>
      <c r="F24" s="25"/>
      <c r="G24" s="23">
        <v>-530825</v>
      </c>
    </row>
    <row r="25" spans="1:7" ht="12.75">
      <c r="A25" s="9" t="s">
        <v>255</v>
      </c>
      <c r="E25" s="24">
        <v>0</v>
      </c>
      <c r="F25" s="25"/>
      <c r="G25" s="24">
        <v>0</v>
      </c>
    </row>
    <row r="26" spans="1:7" ht="12.75">
      <c r="A26" s="1" t="s">
        <v>63</v>
      </c>
      <c r="B26" s="1"/>
      <c r="C26" s="1"/>
      <c r="E26" s="31">
        <f>SUM(E21:E25)</f>
        <v>-6786835</v>
      </c>
      <c r="F26" s="30"/>
      <c r="G26" s="31">
        <f>SUM(G21:G25)</f>
        <v>-12030709</v>
      </c>
    </row>
    <row r="27" spans="5:7" ht="12.75">
      <c r="E27" s="31"/>
      <c r="F27" s="30"/>
      <c r="G27" s="31"/>
    </row>
    <row r="28" spans="1:7" ht="12.75">
      <c r="A28" s="1" t="s">
        <v>249</v>
      </c>
      <c r="B28" s="1"/>
      <c r="C28" s="1"/>
      <c r="E28" s="32">
        <f>E14+E18+E26</f>
        <v>9667593</v>
      </c>
      <c r="F28" s="30"/>
      <c r="G28" s="32">
        <f>G14+G18+G26</f>
        <v>8654826</v>
      </c>
    </row>
    <row r="29" spans="1:7" ht="12.75">
      <c r="A29" s="1" t="s">
        <v>364</v>
      </c>
      <c r="B29" s="1"/>
      <c r="C29" s="1"/>
      <c r="E29" s="33">
        <f>+G30</f>
        <v>-363888623</v>
      </c>
      <c r="F29" s="30"/>
      <c r="G29" s="33">
        <v>-372543449</v>
      </c>
    </row>
    <row r="30" spans="1:7" ht="12.75">
      <c r="A30" s="1" t="s">
        <v>365</v>
      </c>
      <c r="B30" s="1"/>
      <c r="C30" s="1"/>
      <c r="D30" s="7"/>
      <c r="E30" s="33">
        <f>E28+E29</f>
        <v>-354221030</v>
      </c>
      <c r="F30" s="30"/>
      <c r="G30" s="33">
        <f>G28+G29</f>
        <v>-363888623</v>
      </c>
    </row>
    <row r="31" spans="1:7" ht="12.75">
      <c r="A31" s="1"/>
      <c r="B31" s="1"/>
      <c r="C31" s="1"/>
      <c r="D31" s="7"/>
      <c r="E31" s="33"/>
      <c r="F31" s="30"/>
      <c r="G31" s="33"/>
    </row>
    <row r="32" spans="1:7" ht="12.75">
      <c r="A32" s="1" t="s">
        <v>411</v>
      </c>
      <c r="B32" s="1"/>
      <c r="D32" s="11">
        <v>25</v>
      </c>
      <c r="E32" s="151">
        <f>'N-5'!G152</f>
        <v>55.2733381443299</v>
      </c>
      <c r="G32" s="151">
        <f>'N-5'!I152</f>
        <v>46.0879237113402</v>
      </c>
    </row>
    <row r="33" spans="5:7" ht="12.75">
      <c r="E33" s="35"/>
      <c r="G33" s="26"/>
    </row>
    <row r="34" spans="1:7" ht="12.75">
      <c r="A34" t="s">
        <v>37</v>
      </c>
      <c r="B34"/>
      <c r="C34"/>
      <c r="D34"/>
      <c r="E34"/>
      <c r="F34"/>
      <c r="G34"/>
    </row>
    <row r="35" spans="1:7" ht="12.75">
      <c r="A35"/>
      <c r="B35"/>
      <c r="C35"/>
      <c r="D35"/>
      <c r="E35"/>
      <c r="F35"/>
      <c r="G35"/>
    </row>
    <row r="36" spans="1:7" ht="12.75">
      <c r="A36"/>
      <c r="B36"/>
      <c r="C36"/>
      <c r="D36"/>
      <c r="E36"/>
      <c r="F36"/>
      <c r="G36"/>
    </row>
    <row r="37" spans="1:7" ht="12.75">
      <c r="A37"/>
      <c r="B37"/>
      <c r="C37"/>
      <c r="D37"/>
      <c r="E37"/>
      <c r="F37"/>
      <c r="G37"/>
    </row>
    <row r="38" spans="1:6" ht="12.75">
      <c r="A38" s="1" t="s">
        <v>349</v>
      </c>
      <c r="B38" s="1" t="s">
        <v>410</v>
      </c>
      <c r="C38" s="1" t="s">
        <v>351</v>
      </c>
      <c r="D38" s="4"/>
      <c r="E38" s="1" t="s">
        <v>347</v>
      </c>
      <c r="F38" s="2"/>
    </row>
    <row r="39" spans="1:6" ht="12.75">
      <c r="A39" t="s">
        <v>409</v>
      </c>
      <c r="B39" t="s">
        <v>331</v>
      </c>
      <c r="C39" t="s">
        <v>350</v>
      </c>
      <c r="D39" s="3"/>
      <c r="E39" t="s">
        <v>348</v>
      </c>
      <c r="F39" s="2"/>
    </row>
    <row r="40" ht="12.75"/>
    <row r="41" spans="1:7" ht="12.75">
      <c r="A41"/>
      <c r="B41"/>
      <c r="C41"/>
      <c r="D41" t="s">
        <v>45</v>
      </c>
      <c r="F41"/>
      <c r="G41" s="22"/>
    </row>
    <row r="42" spans="1:7" ht="12.75">
      <c r="A42"/>
      <c r="B42"/>
      <c r="C42"/>
      <c r="D42" t="s">
        <v>39</v>
      </c>
      <c r="F42"/>
      <c r="G42"/>
    </row>
    <row r="43" spans="1:7" ht="12.75">
      <c r="A43"/>
      <c r="B43"/>
      <c r="C43"/>
      <c r="D43"/>
      <c r="F43"/>
      <c r="G43"/>
    </row>
    <row r="44" spans="1:7" ht="12.75">
      <c r="A44"/>
      <c r="B44"/>
      <c r="C44"/>
      <c r="D44"/>
      <c r="F44" s="1"/>
      <c r="G44"/>
    </row>
    <row r="45" spans="1:7" ht="12.75">
      <c r="A45"/>
      <c r="B45"/>
      <c r="C45"/>
      <c r="D45"/>
      <c r="F45" s="1"/>
      <c r="G45"/>
    </row>
    <row r="46" spans="1:7" ht="12.75">
      <c r="A46" s="1" t="s">
        <v>32</v>
      </c>
      <c r="B46" s="1"/>
      <c r="C46" s="1"/>
      <c r="D46" s="1" t="s">
        <v>40</v>
      </c>
      <c r="F46" s="1"/>
      <c r="G46"/>
    </row>
    <row r="47" spans="1:7" ht="12.75">
      <c r="A47" s="1" t="s">
        <v>466</v>
      </c>
      <c r="B47" s="1"/>
      <c r="C47" s="1"/>
      <c r="D47" s="1" t="s">
        <v>41</v>
      </c>
      <c r="F47"/>
      <c r="G47"/>
    </row>
  </sheetData>
  <sheetProtection/>
  <mergeCells count="3">
    <mergeCell ref="A1:G1"/>
    <mergeCell ref="A3:G3"/>
    <mergeCell ref="A4:G4"/>
  </mergeCells>
  <printOptions horizontalCentered="1"/>
  <pageMargins left="0.75" right="0.75" top="1" bottom="1" header="0.5" footer="0.5"/>
  <pageSetup firstPageNumber="9" useFirstPageNumber="1" horizontalDpi="600" verticalDpi="600" orientation="portrait" paperSize="9" r:id="rId1"/>
  <headerFooter alignWithMargins="0">
    <oddHeader>&amp;RHAQUE SHAHALAM MANSUR &amp;&amp; CO.
Chartered Accountants</oddHeader>
    <oddFooter>&amp;C&amp;P</oddFooter>
  </headerFooter>
</worksheet>
</file>

<file path=xl/worksheets/sheet6.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G1"/>
    </sheetView>
  </sheetViews>
  <sheetFormatPr defaultColWidth="9.140625" defaultRowHeight="12.75"/>
  <cols>
    <col min="1" max="1" width="19.7109375" style="0" customWidth="1"/>
    <col min="2" max="2" width="5.7109375" style="0" customWidth="1"/>
    <col min="3" max="3" width="11.7109375" style="0" customWidth="1"/>
    <col min="4" max="7" width="12.7109375" style="0" customWidth="1"/>
  </cols>
  <sheetData>
    <row r="1" spans="1:7" ht="15.75">
      <c r="A1" s="157" t="s">
        <v>73</v>
      </c>
      <c r="B1" s="157"/>
      <c r="C1" s="157"/>
      <c r="D1" s="157"/>
      <c r="E1" s="157"/>
      <c r="F1" s="157"/>
      <c r="G1" s="157"/>
    </row>
    <row r="2" spans="1:7" ht="12.75">
      <c r="A2" s="9"/>
      <c r="B2" s="9"/>
      <c r="C2" s="9"/>
      <c r="D2" s="9"/>
      <c r="E2" s="9"/>
      <c r="F2" s="9"/>
      <c r="G2" s="9"/>
    </row>
    <row r="3" spans="1:7" ht="15.75">
      <c r="A3" s="157" t="s">
        <v>58</v>
      </c>
      <c r="B3" s="157"/>
      <c r="C3" s="157"/>
      <c r="D3" s="157"/>
      <c r="E3" s="157"/>
      <c r="F3" s="157"/>
      <c r="G3" s="157"/>
    </row>
    <row r="4" spans="1:7" ht="15.75">
      <c r="A4" s="157" t="s">
        <v>418</v>
      </c>
      <c r="B4" s="157"/>
      <c r="C4" s="157"/>
      <c r="D4" s="157"/>
      <c r="E4" s="157"/>
      <c r="F4" s="157"/>
      <c r="G4" s="157"/>
    </row>
    <row r="6" ht="12.75">
      <c r="G6" s="22"/>
    </row>
    <row r="7" spans="1:7" ht="12.75">
      <c r="A7" s="128" t="s">
        <v>35</v>
      </c>
      <c r="B7" s="132"/>
      <c r="C7" s="130" t="s">
        <v>59</v>
      </c>
      <c r="D7" s="74" t="s">
        <v>59</v>
      </c>
      <c r="E7" s="80" t="s">
        <v>93</v>
      </c>
      <c r="F7" s="75" t="s">
        <v>68</v>
      </c>
      <c r="G7" s="15" t="s">
        <v>50</v>
      </c>
    </row>
    <row r="8" spans="1:7" ht="12.75">
      <c r="A8" s="135"/>
      <c r="B8" s="136"/>
      <c r="C8" s="45" t="s">
        <v>60</v>
      </c>
      <c r="D8" s="76" t="s">
        <v>5</v>
      </c>
      <c r="E8" s="127" t="s">
        <v>94</v>
      </c>
      <c r="F8" s="77" t="s">
        <v>69</v>
      </c>
      <c r="G8" s="73" t="s">
        <v>42</v>
      </c>
    </row>
    <row r="9" spans="1:7" ht="12.75">
      <c r="A9" s="116"/>
      <c r="B9" s="133"/>
      <c r="C9" s="54"/>
      <c r="D9" s="38"/>
      <c r="E9" s="55"/>
      <c r="F9" s="38"/>
      <c r="G9" s="42"/>
    </row>
    <row r="10" spans="1:7" ht="12.75">
      <c r="A10" s="129" t="s">
        <v>391</v>
      </c>
      <c r="B10" s="134"/>
      <c r="C10" s="27">
        <v>48500000</v>
      </c>
      <c r="D10" s="37">
        <v>106700000</v>
      </c>
      <c r="E10" s="27">
        <v>106301383</v>
      </c>
      <c r="F10" s="37">
        <v>-438954060</v>
      </c>
      <c r="G10" s="56">
        <f>SUM(C10:F10)</f>
        <v>-177452677</v>
      </c>
    </row>
    <row r="11" spans="1:7" ht="12.75">
      <c r="A11" s="116"/>
      <c r="B11" s="133"/>
      <c r="C11" s="27"/>
      <c r="D11" s="37"/>
      <c r="E11" s="27"/>
      <c r="F11" s="37"/>
      <c r="G11" s="56"/>
    </row>
    <row r="12" spans="1:7" ht="12.75">
      <c r="A12" s="154" t="s">
        <v>33</v>
      </c>
      <c r="B12" s="133"/>
      <c r="C12" s="27">
        <v>0</v>
      </c>
      <c r="D12" s="37">
        <v>0</v>
      </c>
      <c r="E12" s="27">
        <v>0</v>
      </c>
      <c r="F12" s="37">
        <f>PL!G28</f>
        <v>3006905</v>
      </c>
      <c r="G12" s="56">
        <f>SUM(C12:F12)</f>
        <v>3006905</v>
      </c>
    </row>
    <row r="13" spans="1:7" ht="12.75">
      <c r="A13" s="116"/>
      <c r="B13" s="133"/>
      <c r="C13" s="27"/>
      <c r="D13" s="37"/>
      <c r="E13" s="27"/>
      <c r="F13" s="37"/>
      <c r="G13" s="56"/>
    </row>
    <row r="14" spans="1:7" ht="12.75">
      <c r="A14" s="129" t="s">
        <v>95</v>
      </c>
      <c r="B14" s="134"/>
      <c r="C14" s="27">
        <v>0</v>
      </c>
      <c r="D14" s="37">
        <v>0</v>
      </c>
      <c r="E14" s="27">
        <f>-'N-4'!Q22</f>
        <v>-7505089</v>
      </c>
      <c r="F14" s="37">
        <v>0</v>
      </c>
      <c r="G14" s="56">
        <f>SUM(C14:F14)</f>
        <v>-7505089</v>
      </c>
    </row>
    <row r="15" spans="1:7" ht="12.75">
      <c r="A15" s="116"/>
      <c r="B15" s="133"/>
      <c r="C15" s="57"/>
      <c r="D15" s="40"/>
      <c r="E15" s="57"/>
      <c r="F15" s="40"/>
      <c r="G15" s="58"/>
    </row>
    <row r="16" spans="1:7" ht="13.5" thickBot="1">
      <c r="A16" s="137" t="s">
        <v>392</v>
      </c>
      <c r="B16" s="138"/>
      <c r="C16" s="131">
        <f>SUM(C10:C15)</f>
        <v>48500000</v>
      </c>
      <c r="D16" s="53">
        <f>SUM(D10:D15)</f>
        <v>106700000</v>
      </c>
      <c r="E16" s="53">
        <f>SUM(E10:E15)</f>
        <v>98796294</v>
      </c>
      <c r="F16" s="53">
        <f>SUM(F10:F15)</f>
        <v>-435947155</v>
      </c>
      <c r="G16" s="43">
        <f>SUM(G10:G15)</f>
        <v>-181950861</v>
      </c>
    </row>
    <row r="17" ht="13.5" thickTop="1"/>
    <row r="19" spans="1:7" ht="12.75">
      <c r="A19" s="128" t="s">
        <v>35</v>
      </c>
      <c r="B19" s="132"/>
      <c r="C19" s="74" t="s">
        <v>59</v>
      </c>
      <c r="D19" s="74" t="s">
        <v>59</v>
      </c>
      <c r="E19" s="80" t="s">
        <v>93</v>
      </c>
      <c r="F19" s="75" t="s">
        <v>68</v>
      </c>
      <c r="G19" s="15" t="s">
        <v>50</v>
      </c>
    </row>
    <row r="20" spans="1:7" ht="12.75">
      <c r="A20" s="135"/>
      <c r="B20" s="136"/>
      <c r="C20" s="76" t="s">
        <v>60</v>
      </c>
      <c r="D20" s="76" t="s">
        <v>5</v>
      </c>
      <c r="E20" s="127" t="s">
        <v>94</v>
      </c>
      <c r="F20" s="77" t="s">
        <v>69</v>
      </c>
      <c r="G20" s="73" t="s">
        <v>42</v>
      </c>
    </row>
    <row r="21" spans="1:7" ht="12.75">
      <c r="A21" s="116"/>
      <c r="B21" s="133"/>
      <c r="C21" s="54"/>
      <c r="D21" s="38"/>
      <c r="E21" s="55"/>
      <c r="F21" s="38"/>
      <c r="G21" s="42"/>
    </row>
    <row r="22" spans="1:7" ht="12.75">
      <c r="A22" s="129" t="s">
        <v>419</v>
      </c>
      <c r="B22" s="134"/>
      <c r="C22" s="27">
        <f>C16</f>
        <v>48500000</v>
      </c>
      <c r="D22" s="37">
        <f>D16</f>
        <v>106700000</v>
      </c>
      <c r="E22" s="27">
        <f>E16</f>
        <v>98796294</v>
      </c>
      <c r="F22" s="37">
        <f>F16</f>
        <v>-435947155</v>
      </c>
      <c r="G22" s="56">
        <f>SUM(C22:F22)</f>
        <v>-181950861</v>
      </c>
    </row>
    <row r="23" spans="1:7" ht="12.75">
      <c r="A23" s="116"/>
      <c r="B23" s="133"/>
      <c r="C23" s="27"/>
      <c r="D23" s="37"/>
      <c r="E23" s="27"/>
      <c r="F23" s="37"/>
      <c r="G23" s="56"/>
    </row>
    <row r="24" spans="1:7" ht="12.75">
      <c r="A24" s="154" t="s">
        <v>33</v>
      </c>
      <c r="B24" s="133"/>
      <c r="C24" s="27">
        <v>0</v>
      </c>
      <c r="D24" s="37">
        <v>0</v>
      </c>
      <c r="E24" s="27">
        <v>0</v>
      </c>
      <c r="F24" s="37">
        <f>PL!E28</f>
        <v>3484821</v>
      </c>
      <c r="G24" s="56">
        <f>SUM(C24:F24)</f>
        <v>3484821</v>
      </c>
    </row>
    <row r="25" spans="1:7" ht="12.75">
      <c r="A25" s="116"/>
      <c r="B25" s="133"/>
      <c r="C25" s="27"/>
      <c r="D25" s="37"/>
      <c r="E25" s="27"/>
      <c r="F25" s="37"/>
      <c r="G25" s="56"/>
    </row>
    <row r="26" spans="1:7" ht="12.75">
      <c r="A26" s="129" t="s">
        <v>95</v>
      </c>
      <c r="B26" s="134"/>
      <c r="C26" s="27">
        <v>0</v>
      </c>
      <c r="D26" s="37">
        <v>0</v>
      </c>
      <c r="E26" s="27">
        <f>-'N-4'!O22</f>
        <v>-7505089</v>
      </c>
      <c r="F26" s="37">
        <v>0</v>
      </c>
      <c r="G26" s="56">
        <f>SUM(C26:F26)</f>
        <v>-7505089</v>
      </c>
    </row>
    <row r="27" spans="1:7" ht="12.75">
      <c r="A27" s="116"/>
      <c r="B27" s="133"/>
      <c r="C27" s="57"/>
      <c r="D27" s="40"/>
      <c r="E27" s="57"/>
      <c r="F27" s="40"/>
      <c r="G27" s="58"/>
    </row>
    <row r="28" spans="1:7" ht="13.5" thickBot="1">
      <c r="A28" s="137" t="s">
        <v>420</v>
      </c>
      <c r="B28" s="138"/>
      <c r="C28" s="53">
        <f>SUM(C22:C27)</f>
        <v>48500000</v>
      </c>
      <c r="D28" s="53">
        <f>SUM(D22:D27)</f>
        <v>106700000</v>
      </c>
      <c r="E28" s="53">
        <f>SUM(E22:E27)</f>
        <v>91291205</v>
      </c>
      <c r="F28" s="53">
        <f>SUM(F22:F27)</f>
        <v>-432462334</v>
      </c>
      <c r="G28" s="43">
        <f>SUM(G22:G27)</f>
        <v>-185971129</v>
      </c>
    </row>
    <row r="29" spans="6:7" ht="13.5" thickTop="1">
      <c r="F29" s="22"/>
      <c r="G29" s="22"/>
    </row>
    <row r="31" spans="1:7" ht="12.75">
      <c r="A31" t="s">
        <v>37</v>
      </c>
      <c r="E31" s="3"/>
      <c r="F31" s="5"/>
      <c r="G31" s="5"/>
    </row>
    <row r="32" spans="5:7" ht="12.75">
      <c r="E32" s="3"/>
      <c r="F32" s="5"/>
      <c r="G32" s="5"/>
    </row>
    <row r="33" spans="5:7" ht="12.75">
      <c r="E33" s="3"/>
      <c r="F33" s="5"/>
      <c r="G33" s="5"/>
    </row>
    <row r="34" spans="5:7" ht="12.75">
      <c r="E34" s="3"/>
      <c r="F34" s="5"/>
      <c r="G34" s="5"/>
    </row>
    <row r="35" spans="1:7" ht="12.75">
      <c r="A35" s="1" t="s">
        <v>349</v>
      </c>
      <c r="B35" s="1" t="s">
        <v>410</v>
      </c>
      <c r="D35" s="1" t="s">
        <v>351</v>
      </c>
      <c r="E35" s="4"/>
      <c r="F35" s="1" t="s">
        <v>347</v>
      </c>
      <c r="G35" s="5"/>
    </row>
    <row r="36" spans="1:7" ht="12.75">
      <c r="A36" t="s">
        <v>409</v>
      </c>
      <c r="B36" t="s">
        <v>331</v>
      </c>
      <c r="D36" t="s">
        <v>350</v>
      </c>
      <c r="E36" s="3"/>
      <c r="F36" t="s">
        <v>348</v>
      </c>
      <c r="G36" s="5"/>
    </row>
    <row r="37" ht="12.75">
      <c r="G37" s="5"/>
    </row>
    <row r="38" ht="12.75">
      <c r="G38" s="5"/>
    </row>
    <row r="39" spans="3:5" ht="12.75">
      <c r="C39" s="3"/>
      <c r="D39" s="3"/>
      <c r="E39" t="s">
        <v>64</v>
      </c>
    </row>
    <row r="40" spans="5:7" ht="12.75">
      <c r="E40" t="s">
        <v>39</v>
      </c>
      <c r="F40" s="5"/>
      <c r="G40" s="5"/>
    </row>
    <row r="41" spans="5:7" ht="12.75">
      <c r="E41" s="3"/>
      <c r="F41" s="5"/>
      <c r="G41" s="5"/>
    </row>
    <row r="42" spans="5:7" ht="12.75">
      <c r="E42" s="3"/>
      <c r="F42" s="5"/>
      <c r="G42" s="5"/>
    </row>
    <row r="43" spans="5:7" ht="12.75">
      <c r="E43" s="3"/>
      <c r="F43" s="5"/>
      <c r="G43" s="5"/>
    </row>
    <row r="44" spans="1:7" ht="12.75">
      <c r="A44" s="1" t="s">
        <v>32</v>
      </c>
      <c r="B44" s="1"/>
      <c r="C44" s="1"/>
      <c r="D44" s="1"/>
      <c r="E44" s="1" t="s">
        <v>40</v>
      </c>
      <c r="G44" s="5"/>
    </row>
    <row r="45" spans="1:7" ht="12.75">
      <c r="A45" s="1" t="s">
        <v>466</v>
      </c>
      <c r="B45" s="1"/>
      <c r="C45" s="1"/>
      <c r="D45" s="1"/>
      <c r="E45" s="1" t="s">
        <v>41</v>
      </c>
      <c r="G45" s="5"/>
    </row>
    <row r="46" spans="1:7" ht="12.75">
      <c r="A46" s="41"/>
      <c r="B46" s="41"/>
      <c r="C46" s="41"/>
      <c r="D46" s="41"/>
      <c r="F46" s="5"/>
      <c r="G46" s="5"/>
    </row>
  </sheetData>
  <sheetProtection/>
  <mergeCells count="3">
    <mergeCell ref="A1:G1"/>
    <mergeCell ref="A3:G3"/>
    <mergeCell ref="A4:G4"/>
  </mergeCells>
  <printOptions horizontalCentered="1"/>
  <pageMargins left="0.75" right="0.75" top="1" bottom="1" header="0.5" footer="0.5"/>
  <pageSetup firstPageNumber="8" useFirstPageNumber="1" horizontalDpi="600" verticalDpi="600" orientation="portrait" paperSize="9" r:id="rId1"/>
  <headerFooter alignWithMargins="0">
    <oddHeader>&amp;RHAQUE SHAHALAM MANSUR &amp;&amp; CO.
Chartered Accountants</oddHeader>
    <oddFooter>&amp;C&amp;P</oddFooter>
  </headerFooter>
</worksheet>
</file>

<file path=xl/worksheets/sheet7.xml><?xml version="1.0" encoding="utf-8"?>
<worksheet xmlns="http://schemas.openxmlformats.org/spreadsheetml/2006/main" xmlns:r="http://schemas.openxmlformats.org/officeDocument/2006/relationships">
  <dimension ref="A1:N73"/>
  <sheetViews>
    <sheetView zoomScalePageLayoutView="0" workbookViewId="0" topLeftCell="A1">
      <selection activeCell="A1" sqref="A1"/>
    </sheetView>
  </sheetViews>
  <sheetFormatPr defaultColWidth="9.140625" defaultRowHeight="12.75"/>
  <cols>
    <col min="1" max="1" width="4.7109375" style="17" customWidth="1"/>
    <col min="2" max="2" width="21.7109375" style="9" customWidth="1"/>
    <col min="3" max="3" width="12.7109375" style="9" customWidth="1"/>
    <col min="4" max="5" width="11.7109375" style="9" customWidth="1"/>
    <col min="6" max="6" width="12.7109375" style="9" customWidth="1"/>
    <col min="7" max="7" width="5.7109375" style="9" customWidth="1"/>
    <col min="8" max="8" width="12.7109375" style="9" customWidth="1"/>
    <col min="9" max="10" width="11.7109375" style="9" customWidth="1"/>
    <col min="11" max="11" width="12.7109375" style="9" customWidth="1"/>
    <col min="12" max="13" width="11.7109375" style="9" customWidth="1"/>
    <col min="14" max="14" width="12.7109375" style="9" customWidth="1"/>
    <col min="15" max="16384" width="9.140625" style="9" customWidth="1"/>
  </cols>
  <sheetData>
    <row r="1" spans="1:12" ht="12.75">
      <c r="A1" s="44" t="s">
        <v>14</v>
      </c>
      <c r="B1" s="46" t="s">
        <v>432</v>
      </c>
      <c r="C1" s="46"/>
      <c r="D1" s="46"/>
      <c r="E1" s="153"/>
      <c r="F1" s="146"/>
      <c r="G1" s="10"/>
      <c r="H1" s="10"/>
      <c r="I1" s="10"/>
      <c r="J1" s="10"/>
      <c r="K1" s="47"/>
      <c r="L1" s="47"/>
    </row>
    <row r="2" spans="2:12" ht="12.75">
      <c r="B2" s="109"/>
      <c r="C2" s="59"/>
      <c r="D2" s="30"/>
      <c r="E2" s="30"/>
      <c r="F2" s="30"/>
      <c r="G2" s="30"/>
      <c r="H2" s="30"/>
      <c r="I2" s="30"/>
      <c r="J2" s="30"/>
      <c r="K2" s="30"/>
      <c r="L2" s="30"/>
    </row>
    <row r="3" spans="2:14" ht="12.75">
      <c r="B3" s="83"/>
      <c r="C3" s="158" t="s">
        <v>96</v>
      </c>
      <c r="D3" s="159"/>
      <c r="E3" s="159"/>
      <c r="F3" s="160"/>
      <c r="G3" s="158" t="s">
        <v>97</v>
      </c>
      <c r="H3" s="159"/>
      <c r="I3" s="159"/>
      <c r="J3" s="159"/>
      <c r="K3" s="160"/>
      <c r="L3" s="83" t="s">
        <v>98</v>
      </c>
      <c r="M3" s="83" t="s">
        <v>99</v>
      </c>
      <c r="N3" s="83" t="s">
        <v>132</v>
      </c>
    </row>
    <row r="4" spans="2:14" ht="12.75">
      <c r="B4" s="84" t="s">
        <v>27</v>
      </c>
      <c r="C4" s="83" t="s">
        <v>100</v>
      </c>
      <c r="D4" s="83" t="s">
        <v>129</v>
      </c>
      <c r="E4" s="83" t="s">
        <v>102</v>
      </c>
      <c r="F4" s="83" t="s">
        <v>101</v>
      </c>
      <c r="G4" s="83" t="s">
        <v>366</v>
      </c>
      <c r="H4" s="83" t="s">
        <v>100</v>
      </c>
      <c r="I4" s="83" t="s">
        <v>104</v>
      </c>
      <c r="J4" s="83" t="s">
        <v>102</v>
      </c>
      <c r="K4" s="139" t="s">
        <v>101</v>
      </c>
      <c r="L4" s="84" t="s">
        <v>103</v>
      </c>
      <c r="M4" s="84" t="s">
        <v>98</v>
      </c>
      <c r="N4" s="84" t="s">
        <v>133</v>
      </c>
    </row>
    <row r="5" spans="2:14" ht="12.75">
      <c r="B5" s="86"/>
      <c r="C5" s="85" t="s">
        <v>421</v>
      </c>
      <c r="D5" s="87" t="s">
        <v>130</v>
      </c>
      <c r="E5" s="87" t="s">
        <v>130</v>
      </c>
      <c r="F5" s="85" t="s">
        <v>422</v>
      </c>
      <c r="G5" s="86"/>
      <c r="H5" s="85" t="s">
        <v>421</v>
      </c>
      <c r="I5" s="87" t="s">
        <v>130</v>
      </c>
      <c r="J5" s="87" t="s">
        <v>130</v>
      </c>
      <c r="K5" s="140" t="s">
        <v>422</v>
      </c>
      <c r="L5" s="86"/>
      <c r="M5" s="86" t="s">
        <v>131</v>
      </c>
      <c r="N5" s="85" t="s">
        <v>422</v>
      </c>
    </row>
    <row r="6" spans="2:14" ht="12.75">
      <c r="B6" s="90" t="s">
        <v>105</v>
      </c>
      <c r="C6" s="18"/>
      <c r="D6" s="13"/>
      <c r="E6" s="18"/>
      <c r="F6" s="13"/>
      <c r="H6" s="13"/>
      <c r="I6" s="16"/>
      <c r="J6" s="16"/>
      <c r="K6" s="18"/>
      <c r="L6" s="13"/>
      <c r="M6" s="18"/>
      <c r="N6" s="13"/>
    </row>
    <row r="7" spans="2:14" ht="12.75">
      <c r="B7" s="81" t="s">
        <v>106</v>
      </c>
      <c r="C7" s="18">
        <v>1202969</v>
      </c>
      <c r="D7" s="16">
        <v>0</v>
      </c>
      <c r="E7" s="18">
        <v>0</v>
      </c>
      <c r="F7" s="16">
        <f>SUM(C7:E7)</f>
        <v>1202969</v>
      </c>
      <c r="G7" s="18">
        <v>0</v>
      </c>
      <c r="H7" s="16">
        <v>0</v>
      </c>
      <c r="I7" s="16">
        <v>0</v>
      </c>
      <c r="J7" s="16">
        <v>0</v>
      </c>
      <c r="K7" s="16">
        <f>SUM(H7:J7)</f>
        <v>0</v>
      </c>
      <c r="L7" s="16">
        <v>5278476</v>
      </c>
      <c r="M7" s="18">
        <v>0</v>
      </c>
      <c r="N7" s="16">
        <f aca="true" t="shared" si="0" ref="N7:N21">F7-K7+L7-M7</f>
        <v>6481445</v>
      </c>
    </row>
    <row r="8" spans="2:14" ht="12.75">
      <c r="B8" s="91" t="s">
        <v>107</v>
      </c>
      <c r="C8" s="18">
        <v>8350250</v>
      </c>
      <c r="D8" s="16">
        <v>0</v>
      </c>
      <c r="E8" s="18">
        <v>0</v>
      </c>
      <c r="F8" s="16">
        <f aca="true" t="shared" si="1" ref="F8:F68">SUM(C8:E8)</f>
        <v>8350250</v>
      </c>
      <c r="G8" s="141">
        <v>0.1</v>
      </c>
      <c r="H8" s="16">
        <v>6095898</v>
      </c>
      <c r="I8" s="16">
        <f>ROUND((F8-H8)*G8,0)</f>
        <v>225435</v>
      </c>
      <c r="J8" s="16">
        <v>0</v>
      </c>
      <c r="K8" s="16">
        <f aca="true" t="shared" si="2" ref="K8:K68">SUM(H8:J8)</f>
        <v>6321333</v>
      </c>
      <c r="L8" s="16">
        <v>13393077</v>
      </c>
      <c r="M8" s="18">
        <v>1674135</v>
      </c>
      <c r="N8" s="16">
        <f t="shared" si="0"/>
        <v>13747859</v>
      </c>
    </row>
    <row r="9" spans="2:14" ht="12.75">
      <c r="B9" s="81" t="s">
        <v>108</v>
      </c>
      <c r="C9" s="18">
        <v>107603</v>
      </c>
      <c r="D9" s="16">
        <v>0</v>
      </c>
      <c r="E9" s="18">
        <v>0</v>
      </c>
      <c r="F9" s="16">
        <f t="shared" si="1"/>
        <v>107603</v>
      </c>
      <c r="G9" s="141">
        <v>0.1</v>
      </c>
      <c r="H9" s="16">
        <v>78885</v>
      </c>
      <c r="I9" s="16">
        <f aca="true" t="shared" si="3" ref="I9:I21">ROUND((F9-H9)*G9,0)</f>
        <v>2872</v>
      </c>
      <c r="J9" s="16">
        <v>0</v>
      </c>
      <c r="K9" s="16">
        <f t="shared" si="2"/>
        <v>81757</v>
      </c>
      <c r="L9" s="16">
        <v>0</v>
      </c>
      <c r="M9" s="18">
        <v>0</v>
      </c>
      <c r="N9" s="16">
        <f t="shared" si="0"/>
        <v>25846</v>
      </c>
    </row>
    <row r="10" spans="2:14" ht="12.75">
      <c r="B10" s="81" t="s">
        <v>109</v>
      </c>
      <c r="C10" s="18">
        <v>514668</v>
      </c>
      <c r="D10" s="16">
        <v>0</v>
      </c>
      <c r="E10" s="18">
        <v>0</v>
      </c>
      <c r="F10" s="16">
        <f t="shared" si="1"/>
        <v>514668</v>
      </c>
      <c r="G10" s="141">
        <v>0.15</v>
      </c>
      <c r="H10" s="16">
        <v>429113</v>
      </c>
      <c r="I10" s="16">
        <f t="shared" si="3"/>
        <v>12833</v>
      </c>
      <c r="J10" s="16">
        <v>0</v>
      </c>
      <c r="K10" s="16">
        <f t="shared" si="2"/>
        <v>441946</v>
      </c>
      <c r="L10" s="16">
        <v>0</v>
      </c>
      <c r="M10" s="18">
        <v>0</v>
      </c>
      <c r="N10" s="16">
        <f t="shared" si="0"/>
        <v>72722</v>
      </c>
    </row>
    <row r="11" spans="2:14" ht="12.75">
      <c r="B11" s="81" t="s">
        <v>110</v>
      </c>
      <c r="C11" s="18">
        <v>25760959</v>
      </c>
      <c r="D11" s="16">
        <v>0</v>
      </c>
      <c r="E11" s="18">
        <v>0</v>
      </c>
      <c r="F11" s="16">
        <f t="shared" si="1"/>
        <v>25760959</v>
      </c>
      <c r="G11" s="141">
        <v>0.1</v>
      </c>
      <c r="H11" s="16">
        <v>18788589</v>
      </c>
      <c r="I11" s="16">
        <f t="shared" si="3"/>
        <v>697237</v>
      </c>
      <c r="J11" s="16">
        <v>0</v>
      </c>
      <c r="K11" s="16">
        <f t="shared" si="2"/>
        <v>19485826</v>
      </c>
      <c r="L11" s="16">
        <v>12825145</v>
      </c>
      <c r="M11" s="18">
        <v>1603143</v>
      </c>
      <c r="N11" s="16">
        <f t="shared" si="0"/>
        <v>17497135</v>
      </c>
    </row>
    <row r="12" spans="2:14" ht="12.75">
      <c r="B12" s="81" t="s">
        <v>111</v>
      </c>
      <c r="C12" s="18">
        <v>1013373</v>
      </c>
      <c r="D12" s="16">
        <v>0</v>
      </c>
      <c r="E12" s="18">
        <v>0</v>
      </c>
      <c r="F12" s="16">
        <f t="shared" si="1"/>
        <v>1013373</v>
      </c>
      <c r="G12" s="141">
        <v>0.1</v>
      </c>
      <c r="H12" s="16">
        <v>509930</v>
      </c>
      <c r="I12" s="16">
        <f t="shared" si="3"/>
        <v>50344</v>
      </c>
      <c r="J12" s="16">
        <v>0</v>
      </c>
      <c r="K12" s="16">
        <f t="shared" si="2"/>
        <v>560274</v>
      </c>
      <c r="L12" s="16">
        <v>0</v>
      </c>
      <c r="M12" s="18">
        <v>0</v>
      </c>
      <c r="N12" s="16">
        <f t="shared" si="0"/>
        <v>453099</v>
      </c>
    </row>
    <row r="13" spans="2:14" ht="12.75">
      <c r="B13" s="81" t="s">
        <v>112</v>
      </c>
      <c r="C13" s="18">
        <v>6584</v>
      </c>
      <c r="D13" s="16">
        <v>0</v>
      </c>
      <c r="E13" s="18">
        <v>0</v>
      </c>
      <c r="F13" s="16">
        <f t="shared" si="1"/>
        <v>6584</v>
      </c>
      <c r="G13" s="141">
        <v>0.1</v>
      </c>
      <c r="H13" s="16">
        <v>4847</v>
      </c>
      <c r="I13" s="16">
        <f t="shared" si="3"/>
        <v>174</v>
      </c>
      <c r="J13" s="16">
        <v>0</v>
      </c>
      <c r="K13" s="16">
        <f t="shared" si="2"/>
        <v>5021</v>
      </c>
      <c r="L13" s="16">
        <v>0</v>
      </c>
      <c r="M13" s="18">
        <v>0</v>
      </c>
      <c r="N13" s="16">
        <f t="shared" si="0"/>
        <v>1563</v>
      </c>
    </row>
    <row r="14" spans="2:14" ht="12.75">
      <c r="B14" s="81" t="s">
        <v>113</v>
      </c>
      <c r="C14" s="18">
        <v>2590837</v>
      </c>
      <c r="D14" s="16">
        <v>0</v>
      </c>
      <c r="E14" s="18">
        <v>0</v>
      </c>
      <c r="F14" s="16">
        <f t="shared" si="1"/>
        <v>2590837</v>
      </c>
      <c r="G14" s="141">
        <v>0.15</v>
      </c>
      <c r="H14" s="16">
        <v>1599216</v>
      </c>
      <c r="I14" s="16">
        <f t="shared" si="3"/>
        <v>148743</v>
      </c>
      <c r="J14" s="16">
        <v>0</v>
      </c>
      <c r="K14" s="16">
        <f t="shared" si="2"/>
        <v>1747959</v>
      </c>
      <c r="L14" s="16">
        <v>0</v>
      </c>
      <c r="M14" s="18">
        <v>0</v>
      </c>
      <c r="N14" s="16">
        <f t="shared" si="0"/>
        <v>842878</v>
      </c>
    </row>
    <row r="15" spans="2:14" ht="12.75">
      <c r="B15" s="81" t="s">
        <v>114</v>
      </c>
      <c r="C15" s="18">
        <v>121958</v>
      </c>
      <c r="D15" s="16">
        <v>0</v>
      </c>
      <c r="E15" s="18">
        <v>0</v>
      </c>
      <c r="F15" s="16">
        <f t="shared" si="1"/>
        <v>121958</v>
      </c>
      <c r="G15" s="141">
        <v>0.15</v>
      </c>
      <c r="H15" s="16">
        <v>92439</v>
      </c>
      <c r="I15" s="16">
        <f t="shared" si="3"/>
        <v>4428</v>
      </c>
      <c r="J15" s="16">
        <v>0</v>
      </c>
      <c r="K15" s="16">
        <f t="shared" si="2"/>
        <v>96867</v>
      </c>
      <c r="L15" s="16">
        <v>0</v>
      </c>
      <c r="M15" s="18">
        <v>0</v>
      </c>
      <c r="N15" s="16">
        <f t="shared" si="0"/>
        <v>25091</v>
      </c>
    </row>
    <row r="16" spans="2:14" ht="12.75">
      <c r="B16" s="81" t="s">
        <v>115</v>
      </c>
      <c r="C16" s="18">
        <v>465000</v>
      </c>
      <c r="D16" s="16">
        <v>0</v>
      </c>
      <c r="E16" s="18">
        <v>0</v>
      </c>
      <c r="F16" s="16">
        <f t="shared" si="1"/>
        <v>465000</v>
      </c>
      <c r="G16" s="141">
        <v>0.2</v>
      </c>
      <c r="H16" s="16">
        <v>436772</v>
      </c>
      <c r="I16" s="16">
        <f t="shared" si="3"/>
        <v>5646</v>
      </c>
      <c r="J16" s="16">
        <v>0</v>
      </c>
      <c r="K16" s="16">
        <f t="shared" si="2"/>
        <v>442418</v>
      </c>
      <c r="L16" s="16">
        <v>0</v>
      </c>
      <c r="M16" s="18">
        <v>0</v>
      </c>
      <c r="N16" s="16">
        <f t="shared" si="0"/>
        <v>22582</v>
      </c>
    </row>
    <row r="17" spans="2:14" ht="12.75">
      <c r="B17" s="81" t="s">
        <v>126</v>
      </c>
      <c r="C17" s="18">
        <v>20293</v>
      </c>
      <c r="D17" s="16">
        <v>0</v>
      </c>
      <c r="E17" s="18">
        <v>0</v>
      </c>
      <c r="F17" s="16">
        <f t="shared" si="1"/>
        <v>20293</v>
      </c>
      <c r="G17" s="141">
        <v>0.15</v>
      </c>
      <c r="H17" s="16">
        <v>15323</v>
      </c>
      <c r="I17" s="16">
        <f t="shared" si="3"/>
        <v>746</v>
      </c>
      <c r="J17" s="16">
        <v>0</v>
      </c>
      <c r="K17" s="16">
        <f t="shared" si="2"/>
        <v>16069</v>
      </c>
      <c r="L17" s="16">
        <v>0</v>
      </c>
      <c r="M17" s="18">
        <v>0</v>
      </c>
      <c r="N17" s="16">
        <f t="shared" si="0"/>
        <v>4224</v>
      </c>
    </row>
    <row r="18" spans="2:14" ht="12.75">
      <c r="B18" s="81" t="s">
        <v>127</v>
      </c>
      <c r="C18" s="18">
        <v>308066</v>
      </c>
      <c r="D18" s="16">
        <v>0</v>
      </c>
      <c r="E18" s="18">
        <v>0</v>
      </c>
      <c r="F18" s="16">
        <f t="shared" si="1"/>
        <v>308066</v>
      </c>
      <c r="G18" s="141">
        <v>0.15</v>
      </c>
      <c r="H18" s="16">
        <v>209717</v>
      </c>
      <c r="I18" s="16">
        <f t="shared" si="3"/>
        <v>14752</v>
      </c>
      <c r="J18" s="16">
        <v>0</v>
      </c>
      <c r="K18" s="16">
        <f t="shared" si="2"/>
        <v>224469</v>
      </c>
      <c r="L18" s="16">
        <v>0</v>
      </c>
      <c r="M18" s="18">
        <v>0</v>
      </c>
      <c r="N18" s="16">
        <f t="shared" si="0"/>
        <v>83597</v>
      </c>
    </row>
    <row r="19" spans="2:14" ht="12.75">
      <c r="B19" s="81" t="s">
        <v>117</v>
      </c>
      <c r="C19" s="18">
        <v>173639</v>
      </c>
      <c r="D19" s="16">
        <v>0</v>
      </c>
      <c r="E19" s="18">
        <v>0</v>
      </c>
      <c r="F19" s="16">
        <f t="shared" si="1"/>
        <v>173639</v>
      </c>
      <c r="G19" s="141">
        <v>0.15</v>
      </c>
      <c r="H19" s="16">
        <v>141334</v>
      </c>
      <c r="I19" s="16">
        <f t="shared" si="3"/>
        <v>4846</v>
      </c>
      <c r="J19" s="16">
        <v>0</v>
      </c>
      <c r="K19" s="16">
        <f t="shared" si="2"/>
        <v>146180</v>
      </c>
      <c r="L19" s="16">
        <v>0</v>
      </c>
      <c r="M19" s="18">
        <v>0</v>
      </c>
      <c r="N19" s="16">
        <f t="shared" si="0"/>
        <v>27459</v>
      </c>
    </row>
    <row r="20" spans="2:14" ht="12.75">
      <c r="B20" s="81" t="s">
        <v>118</v>
      </c>
      <c r="C20" s="18">
        <v>68999</v>
      </c>
      <c r="D20" s="16">
        <v>0</v>
      </c>
      <c r="E20" s="18">
        <v>0</v>
      </c>
      <c r="F20" s="16">
        <f t="shared" si="1"/>
        <v>68999</v>
      </c>
      <c r="G20" s="141">
        <v>0.2</v>
      </c>
      <c r="H20" s="16">
        <v>52565</v>
      </c>
      <c r="I20" s="16">
        <f t="shared" si="3"/>
        <v>3287</v>
      </c>
      <c r="J20" s="16">
        <v>0</v>
      </c>
      <c r="K20" s="16">
        <f t="shared" si="2"/>
        <v>55852</v>
      </c>
      <c r="L20" s="16">
        <v>0</v>
      </c>
      <c r="M20" s="18">
        <v>0</v>
      </c>
      <c r="N20" s="16">
        <f t="shared" si="0"/>
        <v>13147</v>
      </c>
    </row>
    <row r="21" spans="2:14" ht="12.75">
      <c r="B21" s="81" t="s">
        <v>128</v>
      </c>
      <c r="C21" s="18">
        <v>790361</v>
      </c>
      <c r="D21" s="16">
        <v>0</v>
      </c>
      <c r="E21" s="18">
        <v>0</v>
      </c>
      <c r="F21" s="16">
        <f t="shared" si="1"/>
        <v>790361</v>
      </c>
      <c r="G21" s="141">
        <v>0.15</v>
      </c>
      <c r="H21" s="16">
        <v>474953</v>
      </c>
      <c r="I21" s="16">
        <f t="shared" si="3"/>
        <v>47311</v>
      </c>
      <c r="J21" s="16">
        <v>0</v>
      </c>
      <c r="K21" s="16">
        <f t="shared" si="2"/>
        <v>522264</v>
      </c>
      <c r="L21" s="16">
        <v>0</v>
      </c>
      <c r="M21" s="18">
        <v>0</v>
      </c>
      <c r="N21" s="16">
        <f t="shared" si="0"/>
        <v>268097</v>
      </c>
    </row>
    <row r="22" spans="2:14" ht="12.75">
      <c r="B22" s="92" t="s">
        <v>119</v>
      </c>
      <c r="C22" s="89">
        <f>SUM(C7:C21)</f>
        <v>41495559</v>
      </c>
      <c r="D22" s="94">
        <f>SUM(D7:D21)</f>
        <v>0</v>
      </c>
      <c r="E22" s="89">
        <f>SUM(E7:E21)</f>
        <v>0</v>
      </c>
      <c r="F22" s="94">
        <f>SUM(F7:F21)</f>
        <v>41495559</v>
      </c>
      <c r="G22" s="88"/>
      <c r="H22" s="94">
        <f aca="true" t="shared" si="4" ref="H22:N22">SUM(H7:H21)</f>
        <v>28929581</v>
      </c>
      <c r="I22" s="94">
        <f t="shared" si="4"/>
        <v>1218654</v>
      </c>
      <c r="J22" s="94">
        <f t="shared" si="4"/>
        <v>0</v>
      </c>
      <c r="K22" s="94">
        <f>SUM(K7:K21)</f>
        <v>30148235</v>
      </c>
      <c r="L22" s="94">
        <f t="shared" si="4"/>
        <v>31496698</v>
      </c>
      <c r="M22" s="89">
        <f t="shared" si="4"/>
        <v>3277278</v>
      </c>
      <c r="N22" s="94">
        <f t="shared" si="4"/>
        <v>39566744</v>
      </c>
    </row>
    <row r="23" spans="2:14" ht="12.75">
      <c r="B23" s="93" t="s">
        <v>120</v>
      </c>
      <c r="C23" s="18"/>
      <c r="D23" s="16"/>
      <c r="E23" s="18"/>
      <c r="F23" s="16"/>
      <c r="H23" s="16"/>
      <c r="I23" s="16"/>
      <c r="J23" s="16"/>
      <c r="K23" s="16"/>
      <c r="L23" s="16"/>
      <c r="M23" s="18"/>
      <c r="N23" s="16"/>
    </row>
    <row r="24" spans="2:14" ht="12.75">
      <c r="B24" s="91" t="s">
        <v>107</v>
      </c>
      <c r="C24" s="18">
        <v>341600</v>
      </c>
      <c r="D24" s="16">
        <v>0</v>
      </c>
      <c r="E24" s="18">
        <v>0</v>
      </c>
      <c r="F24" s="16">
        <f t="shared" si="1"/>
        <v>341600</v>
      </c>
      <c r="G24" s="141">
        <v>0.1</v>
      </c>
      <c r="H24" s="16">
        <v>304224</v>
      </c>
      <c r="I24" s="16">
        <f>ROUND((F24-H24)*G24,0)</f>
        <v>3738</v>
      </c>
      <c r="J24" s="16">
        <v>0</v>
      </c>
      <c r="K24" s="16">
        <f t="shared" si="2"/>
        <v>307962</v>
      </c>
      <c r="L24" s="16">
        <v>707620</v>
      </c>
      <c r="M24" s="18">
        <v>88452</v>
      </c>
      <c r="N24" s="16">
        <f>F24-K24+L24-M24</f>
        <v>652806</v>
      </c>
    </row>
    <row r="25" spans="2:14" ht="12.75">
      <c r="B25" s="81" t="s">
        <v>110</v>
      </c>
      <c r="C25" s="18">
        <v>4128282</v>
      </c>
      <c r="D25" s="16">
        <v>0</v>
      </c>
      <c r="E25" s="18">
        <v>0</v>
      </c>
      <c r="F25" s="16">
        <f t="shared" si="1"/>
        <v>4128282</v>
      </c>
      <c r="G25" s="141">
        <v>0.1</v>
      </c>
      <c r="H25" s="16">
        <v>3479746</v>
      </c>
      <c r="I25" s="16">
        <f>ROUND((F25-H25)*G25,0)</f>
        <v>64854</v>
      </c>
      <c r="J25" s="16">
        <v>0</v>
      </c>
      <c r="K25" s="16">
        <f t="shared" si="2"/>
        <v>3544600</v>
      </c>
      <c r="L25" s="16">
        <v>3801444</v>
      </c>
      <c r="M25" s="18">
        <v>475181</v>
      </c>
      <c r="N25" s="16">
        <f>F25-K25+L25-M25</f>
        <v>3909945</v>
      </c>
    </row>
    <row r="26" spans="2:14" ht="12.75">
      <c r="B26" s="92" t="s">
        <v>119</v>
      </c>
      <c r="C26" s="89">
        <f>SUM(C24:C25)</f>
        <v>4469882</v>
      </c>
      <c r="D26" s="94">
        <f>SUM(D24:D25)</f>
        <v>0</v>
      </c>
      <c r="E26" s="89">
        <f>SUM(E24:E25)</f>
        <v>0</v>
      </c>
      <c r="F26" s="94">
        <f>SUM(F24:F25)</f>
        <v>4469882</v>
      </c>
      <c r="G26" s="88"/>
      <c r="H26" s="94">
        <f aca="true" t="shared" si="5" ref="H26:N26">SUM(H24:H25)</f>
        <v>3783970</v>
      </c>
      <c r="I26" s="94">
        <f t="shared" si="5"/>
        <v>68592</v>
      </c>
      <c r="J26" s="94">
        <f t="shared" si="5"/>
        <v>0</v>
      </c>
      <c r="K26" s="94">
        <f>SUM(K24:K25)</f>
        <v>3852562</v>
      </c>
      <c r="L26" s="94">
        <f t="shared" si="5"/>
        <v>4509064</v>
      </c>
      <c r="M26" s="89">
        <f t="shared" si="5"/>
        <v>563633</v>
      </c>
      <c r="N26" s="94">
        <f t="shared" si="5"/>
        <v>4562751</v>
      </c>
    </row>
    <row r="27" spans="2:14" ht="12.75">
      <c r="B27" s="93" t="s">
        <v>121</v>
      </c>
      <c r="C27" s="18"/>
      <c r="D27" s="16"/>
      <c r="E27" s="18"/>
      <c r="F27" s="16"/>
      <c r="H27" s="16"/>
      <c r="I27" s="16"/>
      <c r="J27" s="16"/>
      <c r="K27" s="16"/>
      <c r="L27" s="16"/>
      <c r="M27" s="18"/>
      <c r="N27" s="16"/>
    </row>
    <row r="28" spans="2:14" ht="12.75">
      <c r="B28" s="91" t="s">
        <v>107</v>
      </c>
      <c r="C28" s="18">
        <v>212350</v>
      </c>
      <c r="D28" s="16">
        <v>0</v>
      </c>
      <c r="E28" s="18">
        <v>0</v>
      </c>
      <c r="F28" s="16">
        <f t="shared" si="1"/>
        <v>212350</v>
      </c>
      <c r="G28" s="141">
        <v>0.1</v>
      </c>
      <c r="H28" s="16">
        <v>183664</v>
      </c>
      <c r="I28" s="16">
        <f>ROUND((F28-H28)*G28,0)</f>
        <v>2869</v>
      </c>
      <c r="J28" s="16">
        <v>0</v>
      </c>
      <c r="K28" s="16">
        <f t="shared" si="2"/>
        <v>186533</v>
      </c>
      <c r="L28" s="16">
        <v>543067</v>
      </c>
      <c r="M28" s="18">
        <v>67883</v>
      </c>
      <c r="N28" s="16">
        <f>F28-K28+L28-M28</f>
        <v>501001</v>
      </c>
    </row>
    <row r="29" spans="2:14" ht="12.75">
      <c r="B29" s="81" t="s">
        <v>110</v>
      </c>
      <c r="C29" s="18">
        <v>20130875</v>
      </c>
      <c r="D29" s="16">
        <v>0</v>
      </c>
      <c r="E29" s="18">
        <v>0</v>
      </c>
      <c r="F29" s="16">
        <f t="shared" si="1"/>
        <v>20130875</v>
      </c>
      <c r="G29" s="141">
        <v>0.1</v>
      </c>
      <c r="H29" s="16">
        <v>17368596</v>
      </c>
      <c r="I29" s="16">
        <f>ROUND((F29-H29)*G29,0)</f>
        <v>276228</v>
      </c>
      <c r="J29" s="16">
        <v>0</v>
      </c>
      <c r="K29" s="16">
        <f t="shared" si="2"/>
        <v>17644824</v>
      </c>
      <c r="L29" s="16">
        <v>16592969</v>
      </c>
      <c r="M29" s="18">
        <v>2074121</v>
      </c>
      <c r="N29" s="16">
        <f>F29-K29+L29-M29</f>
        <v>17004899</v>
      </c>
    </row>
    <row r="30" spans="2:14" ht="12.75">
      <c r="B30" s="92" t="s">
        <v>119</v>
      </c>
      <c r="C30" s="89">
        <f>SUM(C28:C29)</f>
        <v>20343225</v>
      </c>
      <c r="D30" s="94">
        <f>SUM(D28:D29)</f>
        <v>0</v>
      </c>
      <c r="E30" s="89">
        <f>SUM(E28:E29)</f>
        <v>0</v>
      </c>
      <c r="F30" s="94">
        <f>SUM(F28:F29)</f>
        <v>20343225</v>
      </c>
      <c r="G30" s="88"/>
      <c r="H30" s="94">
        <f aca="true" t="shared" si="6" ref="H30:N30">SUM(H28:H29)</f>
        <v>17552260</v>
      </c>
      <c r="I30" s="94">
        <f t="shared" si="6"/>
        <v>279097</v>
      </c>
      <c r="J30" s="94">
        <f t="shared" si="6"/>
        <v>0</v>
      </c>
      <c r="K30" s="94">
        <f>SUM(K28:K29)</f>
        <v>17831357</v>
      </c>
      <c r="L30" s="94">
        <f t="shared" si="6"/>
        <v>17136036</v>
      </c>
      <c r="M30" s="89">
        <f t="shared" si="6"/>
        <v>2142004</v>
      </c>
      <c r="N30" s="94">
        <f t="shared" si="6"/>
        <v>17505900</v>
      </c>
    </row>
    <row r="31" spans="2:14" ht="12.75">
      <c r="B31" s="93" t="s">
        <v>122</v>
      </c>
      <c r="C31" s="18"/>
      <c r="D31" s="16"/>
      <c r="E31" s="18"/>
      <c r="F31" s="16"/>
      <c r="H31" s="16"/>
      <c r="I31" s="16"/>
      <c r="J31" s="16"/>
      <c r="K31" s="16"/>
      <c r="L31" s="16"/>
      <c r="M31" s="18"/>
      <c r="N31" s="16"/>
    </row>
    <row r="32" spans="2:14" ht="12.75">
      <c r="B32" s="81" t="s">
        <v>106</v>
      </c>
      <c r="C32" s="18">
        <v>1912360</v>
      </c>
      <c r="D32" s="16">
        <v>0</v>
      </c>
      <c r="E32" s="18">
        <v>0</v>
      </c>
      <c r="F32" s="16">
        <f t="shared" si="1"/>
        <v>1912360</v>
      </c>
      <c r="G32" s="18">
        <v>0</v>
      </c>
      <c r="H32" s="16">
        <v>0</v>
      </c>
      <c r="I32" s="16">
        <v>0</v>
      </c>
      <c r="J32" s="16">
        <v>0</v>
      </c>
      <c r="K32" s="16">
        <f t="shared" si="2"/>
        <v>0</v>
      </c>
      <c r="L32" s="16">
        <v>8391195</v>
      </c>
      <c r="M32" s="18">
        <v>0</v>
      </c>
      <c r="N32" s="16">
        <f aca="true" t="shared" si="7" ref="N32:N40">F32-K32+L32-M32</f>
        <v>10303555</v>
      </c>
    </row>
    <row r="33" spans="2:14" ht="12.75">
      <c r="B33" s="91" t="s">
        <v>107</v>
      </c>
      <c r="C33" s="18">
        <v>856473</v>
      </c>
      <c r="D33" s="16">
        <v>0</v>
      </c>
      <c r="E33" s="18">
        <v>0</v>
      </c>
      <c r="F33" s="16">
        <f t="shared" si="1"/>
        <v>856473</v>
      </c>
      <c r="G33" s="141">
        <v>0.1</v>
      </c>
      <c r="H33" s="16">
        <v>556647</v>
      </c>
      <c r="I33" s="16">
        <f aca="true" t="shared" si="8" ref="I33:I40">ROUND((F33-H33)*G33,0)</f>
        <v>29983</v>
      </c>
      <c r="J33" s="16">
        <v>0</v>
      </c>
      <c r="K33" s="16">
        <f t="shared" si="2"/>
        <v>586630</v>
      </c>
      <c r="L33" s="16">
        <v>2465432</v>
      </c>
      <c r="M33" s="18">
        <v>308179</v>
      </c>
      <c r="N33" s="16">
        <f t="shared" si="7"/>
        <v>2427096</v>
      </c>
    </row>
    <row r="34" spans="2:14" ht="12.75">
      <c r="B34" s="81" t="s">
        <v>111</v>
      </c>
      <c r="C34" s="18">
        <v>208578</v>
      </c>
      <c r="D34" s="16">
        <v>193726</v>
      </c>
      <c r="E34" s="18">
        <v>0</v>
      </c>
      <c r="F34" s="16">
        <f t="shared" si="1"/>
        <v>402304</v>
      </c>
      <c r="G34" s="141">
        <v>0.1</v>
      </c>
      <c r="H34" s="16">
        <v>117316</v>
      </c>
      <c r="I34" s="16">
        <f>ROUND((F34-H34)*G34,0)</f>
        <v>28499</v>
      </c>
      <c r="J34" s="16">
        <v>0</v>
      </c>
      <c r="K34" s="16">
        <f t="shared" si="2"/>
        <v>145815</v>
      </c>
      <c r="L34" s="16">
        <v>0</v>
      </c>
      <c r="M34" s="18">
        <v>0</v>
      </c>
      <c r="N34" s="16">
        <f t="shared" si="7"/>
        <v>256489</v>
      </c>
    </row>
    <row r="35" spans="2:14" ht="12.75">
      <c r="B35" s="81" t="s">
        <v>112</v>
      </c>
      <c r="C35" s="18">
        <v>5358</v>
      </c>
      <c r="D35" s="16">
        <v>0</v>
      </c>
      <c r="E35" s="18">
        <v>0</v>
      </c>
      <c r="F35" s="16">
        <f t="shared" si="1"/>
        <v>5358</v>
      </c>
      <c r="G35" s="141">
        <v>0.1</v>
      </c>
      <c r="H35" s="16">
        <v>4133</v>
      </c>
      <c r="I35" s="16">
        <f t="shared" si="8"/>
        <v>123</v>
      </c>
      <c r="J35" s="16">
        <v>0</v>
      </c>
      <c r="K35" s="16">
        <f t="shared" si="2"/>
        <v>4256</v>
      </c>
      <c r="L35" s="16">
        <v>0</v>
      </c>
      <c r="M35" s="18">
        <v>0</v>
      </c>
      <c r="N35" s="16">
        <f t="shared" si="7"/>
        <v>1102</v>
      </c>
    </row>
    <row r="36" spans="2:14" ht="12.75">
      <c r="B36" s="81" t="s">
        <v>113</v>
      </c>
      <c r="C36" s="18">
        <v>1436960</v>
      </c>
      <c r="D36" s="16">
        <v>117940</v>
      </c>
      <c r="E36" s="18">
        <v>0</v>
      </c>
      <c r="F36" s="16">
        <f t="shared" si="1"/>
        <v>1554900</v>
      </c>
      <c r="G36" s="141">
        <v>0.15</v>
      </c>
      <c r="H36" s="16">
        <v>834924</v>
      </c>
      <c r="I36" s="16">
        <f t="shared" si="8"/>
        <v>107996</v>
      </c>
      <c r="J36" s="16">
        <v>0</v>
      </c>
      <c r="K36" s="16">
        <f t="shared" si="2"/>
        <v>942920</v>
      </c>
      <c r="L36" s="16">
        <v>0</v>
      </c>
      <c r="M36" s="18">
        <v>0</v>
      </c>
      <c r="N36" s="16">
        <f t="shared" si="7"/>
        <v>611980</v>
      </c>
    </row>
    <row r="37" spans="2:14" ht="12.75">
      <c r="B37" s="81" t="s">
        <v>116</v>
      </c>
      <c r="C37" s="18">
        <v>646139</v>
      </c>
      <c r="D37" s="16">
        <v>1856371</v>
      </c>
      <c r="E37" s="18">
        <v>0</v>
      </c>
      <c r="F37" s="16">
        <f t="shared" si="1"/>
        <v>2502510</v>
      </c>
      <c r="G37" s="141">
        <v>0.15</v>
      </c>
      <c r="H37" s="16">
        <v>284450</v>
      </c>
      <c r="I37" s="16">
        <f t="shared" si="8"/>
        <v>332709</v>
      </c>
      <c r="J37" s="16">
        <v>0</v>
      </c>
      <c r="K37" s="16">
        <f t="shared" si="2"/>
        <v>617159</v>
      </c>
      <c r="L37" s="16">
        <v>0</v>
      </c>
      <c r="M37" s="18">
        <v>0</v>
      </c>
      <c r="N37" s="16">
        <f t="shared" si="7"/>
        <v>1885351</v>
      </c>
    </row>
    <row r="38" spans="2:14" ht="12.75">
      <c r="B38" s="81" t="s">
        <v>109</v>
      </c>
      <c r="C38" s="18">
        <v>607800</v>
      </c>
      <c r="D38" s="16">
        <v>0</v>
      </c>
      <c r="E38" s="18">
        <v>0</v>
      </c>
      <c r="F38" s="16">
        <f t="shared" si="1"/>
        <v>607800</v>
      </c>
      <c r="G38" s="141">
        <v>0.15</v>
      </c>
      <c r="H38" s="16">
        <v>551036</v>
      </c>
      <c r="I38" s="16">
        <f t="shared" si="8"/>
        <v>8515</v>
      </c>
      <c r="J38" s="16">
        <v>0</v>
      </c>
      <c r="K38" s="16">
        <f t="shared" si="2"/>
        <v>559551</v>
      </c>
      <c r="L38" s="16">
        <v>0</v>
      </c>
      <c r="M38" s="18">
        <v>0</v>
      </c>
      <c r="N38" s="16">
        <f t="shared" si="7"/>
        <v>48249</v>
      </c>
    </row>
    <row r="39" spans="2:14" ht="12.75">
      <c r="B39" s="81" t="s">
        <v>110</v>
      </c>
      <c r="C39" s="18">
        <v>9058712</v>
      </c>
      <c r="D39" s="16">
        <v>7228488</v>
      </c>
      <c r="E39" s="18">
        <v>0</v>
      </c>
      <c r="F39" s="16">
        <f t="shared" si="1"/>
        <v>16287200</v>
      </c>
      <c r="G39" s="141">
        <v>0.1</v>
      </c>
      <c r="H39" s="16">
        <v>6142243</v>
      </c>
      <c r="I39" s="16">
        <f t="shared" si="8"/>
        <v>1014496</v>
      </c>
      <c r="J39" s="16">
        <v>0</v>
      </c>
      <c r="K39" s="16">
        <f t="shared" si="2"/>
        <v>7156739</v>
      </c>
      <c r="L39" s="16">
        <v>10925951</v>
      </c>
      <c r="M39" s="18">
        <v>1213995</v>
      </c>
      <c r="N39" s="16">
        <f t="shared" si="7"/>
        <v>18842417</v>
      </c>
    </row>
    <row r="40" spans="2:14" ht="12.75">
      <c r="B40" s="81" t="s">
        <v>118</v>
      </c>
      <c r="C40" s="18">
        <v>48263</v>
      </c>
      <c r="D40" s="16">
        <v>20508</v>
      </c>
      <c r="E40" s="18">
        <v>0</v>
      </c>
      <c r="F40" s="16">
        <f t="shared" si="1"/>
        <v>68771</v>
      </c>
      <c r="G40" s="141">
        <v>0.2</v>
      </c>
      <c r="H40" s="16">
        <v>17889</v>
      </c>
      <c r="I40" s="16">
        <f t="shared" si="8"/>
        <v>10176</v>
      </c>
      <c r="J40" s="16">
        <v>0</v>
      </c>
      <c r="K40" s="16">
        <f t="shared" si="2"/>
        <v>28065</v>
      </c>
      <c r="L40" s="16">
        <v>0</v>
      </c>
      <c r="M40" s="18">
        <v>0</v>
      </c>
      <c r="N40" s="16">
        <f t="shared" si="7"/>
        <v>40706</v>
      </c>
    </row>
    <row r="41" spans="2:14" ht="12.75">
      <c r="B41" s="92" t="s">
        <v>119</v>
      </c>
      <c r="C41" s="89">
        <f>SUM(C32:C40)</f>
        <v>14780643</v>
      </c>
      <c r="D41" s="94">
        <f>SUM(D32:D40)</f>
        <v>9417033</v>
      </c>
      <c r="E41" s="89">
        <f>SUM(E32:E40)</f>
        <v>0</v>
      </c>
      <c r="F41" s="94">
        <f>SUM(F32:F40)</f>
        <v>24197676</v>
      </c>
      <c r="G41" s="88"/>
      <c r="H41" s="94">
        <f aca="true" t="shared" si="9" ref="H41:N41">SUM(H32:H40)</f>
        <v>8508638</v>
      </c>
      <c r="I41" s="94">
        <f t="shared" si="9"/>
        <v>1532497</v>
      </c>
      <c r="J41" s="94">
        <f t="shared" si="9"/>
        <v>0</v>
      </c>
      <c r="K41" s="94">
        <f>SUM(K32:K40)</f>
        <v>10041135</v>
      </c>
      <c r="L41" s="94">
        <f t="shared" si="9"/>
        <v>21782578</v>
      </c>
      <c r="M41" s="89">
        <f t="shared" si="9"/>
        <v>1522174</v>
      </c>
      <c r="N41" s="94">
        <f t="shared" si="9"/>
        <v>34416945</v>
      </c>
    </row>
    <row r="42" spans="2:14" ht="12.75">
      <c r="B42" s="93" t="s">
        <v>123</v>
      </c>
      <c r="C42" s="18"/>
      <c r="D42" s="13"/>
      <c r="E42" s="18"/>
      <c r="F42" s="16"/>
      <c r="H42" s="16"/>
      <c r="I42" s="16"/>
      <c r="J42" s="16"/>
      <c r="K42" s="16"/>
      <c r="L42" s="16"/>
      <c r="M42" s="18"/>
      <c r="N42" s="16"/>
    </row>
    <row r="43" spans="2:14" ht="12.75">
      <c r="B43" s="81" t="s">
        <v>106</v>
      </c>
      <c r="C43" s="18">
        <v>474806</v>
      </c>
      <c r="D43" s="16">
        <v>0</v>
      </c>
      <c r="E43" s="18">
        <v>0</v>
      </c>
      <c r="F43" s="16">
        <f t="shared" si="1"/>
        <v>474806</v>
      </c>
      <c r="G43" s="18">
        <v>0</v>
      </c>
      <c r="H43" s="16">
        <v>0</v>
      </c>
      <c r="I43" s="16">
        <v>0</v>
      </c>
      <c r="J43" s="16">
        <v>0</v>
      </c>
      <c r="K43" s="16">
        <f t="shared" si="2"/>
        <v>0</v>
      </c>
      <c r="L43" s="16">
        <v>0</v>
      </c>
      <c r="M43" s="18">
        <v>0</v>
      </c>
      <c r="N43" s="16">
        <f aca="true" t="shared" si="10" ref="N43:N55">F43-K43+L43-M43</f>
        <v>474806</v>
      </c>
    </row>
    <row r="44" spans="2:14" ht="12.75">
      <c r="B44" s="91" t="s">
        <v>107</v>
      </c>
      <c r="C44" s="18">
        <v>11301139</v>
      </c>
      <c r="D44" s="16">
        <v>0</v>
      </c>
      <c r="E44" s="18">
        <v>0</v>
      </c>
      <c r="F44" s="16">
        <f t="shared" si="1"/>
        <v>11301139</v>
      </c>
      <c r="G44" s="141">
        <v>0.1</v>
      </c>
      <c r="H44" s="16">
        <v>7042314</v>
      </c>
      <c r="I44" s="16">
        <f aca="true" t="shared" si="11" ref="I44:I55">ROUND((F44-H44)*G44,0)</f>
        <v>425883</v>
      </c>
      <c r="J44" s="16">
        <v>0</v>
      </c>
      <c r="K44" s="16">
        <f t="shared" si="2"/>
        <v>7468197</v>
      </c>
      <c r="L44" s="16">
        <v>0</v>
      </c>
      <c r="M44" s="18">
        <v>0</v>
      </c>
      <c r="N44" s="16">
        <f t="shared" si="10"/>
        <v>3832942</v>
      </c>
    </row>
    <row r="45" spans="2:14" ht="12.75">
      <c r="B45" s="81" t="s">
        <v>111</v>
      </c>
      <c r="C45" s="18">
        <v>555146</v>
      </c>
      <c r="D45" s="16">
        <v>0</v>
      </c>
      <c r="E45" s="18">
        <v>0</v>
      </c>
      <c r="F45" s="16">
        <f t="shared" si="1"/>
        <v>555146</v>
      </c>
      <c r="G45" s="141">
        <v>0.1</v>
      </c>
      <c r="H45" s="16">
        <v>300784</v>
      </c>
      <c r="I45" s="16">
        <f t="shared" si="11"/>
        <v>25436</v>
      </c>
      <c r="J45" s="16">
        <v>0</v>
      </c>
      <c r="K45" s="16">
        <f t="shared" si="2"/>
        <v>326220</v>
      </c>
      <c r="L45" s="16">
        <v>0</v>
      </c>
      <c r="M45" s="18">
        <v>0</v>
      </c>
      <c r="N45" s="16">
        <f t="shared" si="10"/>
        <v>228926</v>
      </c>
    </row>
    <row r="46" spans="2:14" ht="12.75">
      <c r="B46" s="81" t="s">
        <v>113</v>
      </c>
      <c r="C46" s="18">
        <v>2622758</v>
      </c>
      <c r="D46" s="16">
        <v>0</v>
      </c>
      <c r="E46" s="18">
        <v>0</v>
      </c>
      <c r="F46" s="16">
        <f t="shared" si="1"/>
        <v>2622758</v>
      </c>
      <c r="G46" s="141">
        <v>0.15</v>
      </c>
      <c r="H46" s="16">
        <v>1780471</v>
      </c>
      <c r="I46" s="16">
        <f t="shared" si="11"/>
        <v>126343</v>
      </c>
      <c r="J46" s="16">
        <v>0</v>
      </c>
      <c r="K46" s="16">
        <f t="shared" si="2"/>
        <v>1906814</v>
      </c>
      <c r="L46" s="16">
        <v>0</v>
      </c>
      <c r="M46" s="18">
        <v>0</v>
      </c>
      <c r="N46" s="16">
        <f t="shared" si="10"/>
        <v>715944</v>
      </c>
    </row>
    <row r="47" spans="2:14" ht="12.75">
      <c r="B47" s="81" t="s">
        <v>116</v>
      </c>
      <c r="C47" s="18">
        <v>2887025</v>
      </c>
      <c r="D47" s="16">
        <v>0</v>
      </c>
      <c r="E47" s="18">
        <v>0</v>
      </c>
      <c r="F47" s="16">
        <f t="shared" si="1"/>
        <v>2887025</v>
      </c>
      <c r="G47" s="141">
        <v>0.15</v>
      </c>
      <c r="H47" s="16">
        <v>1986052</v>
      </c>
      <c r="I47" s="16">
        <f t="shared" si="11"/>
        <v>135146</v>
      </c>
      <c r="J47" s="16">
        <v>0</v>
      </c>
      <c r="K47" s="16">
        <f t="shared" si="2"/>
        <v>2121198</v>
      </c>
      <c r="L47" s="16">
        <v>0</v>
      </c>
      <c r="M47" s="18">
        <v>0</v>
      </c>
      <c r="N47" s="16">
        <f t="shared" si="10"/>
        <v>765827</v>
      </c>
    </row>
    <row r="48" spans="2:14" ht="12.75">
      <c r="B48" s="81" t="s">
        <v>109</v>
      </c>
      <c r="C48" s="18">
        <v>2964061</v>
      </c>
      <c r="D48" s="16">
        <v>0</v>
      </c>
      <c r="E48" s="18">
        <v>0</v>
      </c>
      <c r="F48" s="16">
        <f t="shared" si="1"/>
        <v>2964061</v>
      </c>
      <c r="G48" s="141">
        <v>0.15</v>
      </c>
      <c r="H48" s="16">
        <v>2511394</v>
      </c>
      <c r="I48" s="16">
        <f t="shared" si="11"/>
        <v>67900</v>
      </c>
      <c r="J48" s="16">
        <v>0</v>
      </c>
      <c r="K48" s="16">
        <f t="shared" si="2"/>
        <v>2579294</v>
      </c>
      <c r="L48" s="16">
        <v>0</v>
      </c>
      <c r="M48" s="18">
        <v>0</v>
      </c>
      <c r="N48" s="16">
        <f t="shared" si="10"/>
        <v>384767</v>
      </c>
    </row>
    <row r="49" spans="2:14" ht="12.75">
      <c r="B49" s="81" t="s">
        <v>110</v>
      </c>
      <c r="C49" s="18">
        <v>106553807</v>
      </c>
      <c r="D49" s="16">
        <v>0</v>
      </c>
      <c r="E49" s="18">
        <v>0</v>
      </c>
      <c r="F49" s="16">
        <f t="shared" si="1"/>
        <v>106553807</v>
      </c>
      <c r="G49" s="141">
        <v>0.1</v>
      </c>
      <c r="H49" s="16">
        <v>67472340</v>
      </c>
      <c r="I49" s="16">
        <f t="shared" si="11"/>
        <v>3908147</v>
      </c>
      <c r="J49" s="16">
        <v>0</v>
      </c>
      <c r="K49" s="16">
        <f t="shared" si="2"/>
        <v>71380487</v>
      </c>
      <c r="L49" s="16">
        <v>0</v>
      </c>
      <c r="M49" s="18">
        <v>0</v>
      </c>
      <c r="N49" s="16">
        <f t="shared" si="10"/>
        <v>35173320</v>
      </c>
    </row>
    <row r="50" spans="2:14" ht="12.75">
      <c r="B50" s="81" t="s">
        <v>118</v>
      </c>
      <c r="C50" s="18">
        <v>155847</v>
      </c>
      <c r="D50" s="16">
        <v>0</v>
      </c>
      <c r="E50" s="18">
        <v>0</v>
      </c>
      <c r="F50" s="16">
        <f t="shared" si="1"/>
        <v>155847</v>
      </c>
      <c r="G50" s="141">
        <v>0.2</v>
      </c>
      <c r="H50" s="16">
        <v>111849</v>
      </c>
      <c r="I50" s="16">
        <f t="shared" si="11"/>
        <v>8800</v>
      </c>
      <c r="J50" s="16">
        <v>0</v>
      </c>
      <c r="K50" s="16">
        <f t="shared" si="2"/>
        <v>120649</v>
      </c>
      <c r="L50" s="16">
        <v>0</v>
      </c>
      <c r="M50" s="18">
        <v>0</v>
      </c>
      <c r="N50" s="16">
        <f t="shared" si="10"/>
        <v>35198</v>
      </c>
    </row>
    <row r="51" spans="2:14" ht="12.75">
      <c r="B51" s="81" t="s">
        <v>126</v>
      </c>
      <c r="C51" s="18">
        <v>109265</v>
      </c>
      <c r="D51" s="16">
        <v>0</v>
      </c>
      <c r="E51" s="18">
        <v>0</v>
      </c>
      <c r="F51" s="16">
        <f t="shared" si="1"/>
        <v>109265</v>
      </c>
      <c r="G51" s="141">
        <v>0.15</v>
      </c>
      <c r="H51" s="16">
        <v>89542</v>
      </c>
      <c r="I51" s="16">
        <f t="shared" si="11"/>
        <v>2958</v>
      </c>
      <c r="J51" s="16">
        <v>0</v>
      </c>
      <c r="K51" s="16">
        <f t="shared" si="2"/>
        <v>92500</v>
      </c>
      <c r="L51" s="16">
        <v>0</v>
      </c>
      <c r="M51" s="18">
        <v>0</v>
      </c>
      <c r="N51" s="16">
        <f t="shared" si="10"/>
        <v>16765</v>
      </c>
    </row>
    <row r="52" spans="2:14" ht="12.75">
      <c r="B52" s="81" t="s">
        <v>114</v>
      </c>
      <c r="C52" s="18">
        <v>279301</v>
      </c>
      <c r="D52" s="16">
        <v>0</v>
      </c>
      <c r="E52" s="18">
        <v>0</v>
      </c>
      <c r="F52" s="16">
        <f t="shared" si="1"/>
        <v>279301</v>
      </c>
      <c r="G52" s="141">
        <v>0.15</v>
      </c>
      <c r="H52" s="16">
        <v>234792</v>
      </c>
      <c r="I52" s="16">
        <f t="shared" si="11"/>
        <v>6676</v>
      </c>
      <c r="J52" s="16">
        <v>0</v>
      </c>
      <c r="K52" s="16">
        <f t="shared" si="2"/>
        <v>241468</v>
      </c>
      <c r="L52" s="16">
        <v>0</v>
      </c>
      <c r="M52" s="18">
        <v>0</v>
      </c>
      <c r="N52" s="16">
        <f t="shared" si="10"/>
        <v>37833</v>
      </c>
    </row>
    <row r="53" spans="2:14" ht="12.75">
      <c r="B53" s="81" t="s">
        <v>115</v>
      </c>
      <c r="C53" s="18">
        <v>1350000</v>
      </c>
      <c r="D53" s="16">
        <v>0</v>
      </c>
      <c r="E53" s="18">
        <v>0</v>
      </c>
      <c r="F53" s="16">
        <f t="shared" si="1"/>
        <v>1350000</v>
      </c>
      <c r="G53" s="141">
        <v>0.2</v>
      </c>
      <c r="H53" s="16">
        <v>1185368</v>
      </c>
      <c r="I53" s="16">
        <f t="shared" si="11"/>
        <v>32926</v>
      </c>
      <c r="J53" s="16">
        <v>0</v>
      </c>
      <c r="K53" s="16">
        <f t="shared" si="2"/>
        <v>1218294</v>
      </c>
      <c r="L53" s="16">
        <v>0</v>
      </c>
      <c r="M53" s="18">
        <v>0</v>
      </c>
      <c r="N53" s="16">
        <f t="shared" si="10"/>
        <v>131706</v>
      </c>
    </row>
    <row r="54" spans="2:14" ht="12.75">
      <c r="B54" s="81" t="s">
        <v>124</v>
      </c>
      <c r="C54" s="18">
        <v>302398</v>
      </c>
      <c r="D54" s="16">
        <v>0</v>
      </c>
      <c r="E54" s="18">
        <v>0</v>
      </c>
      <c r="F54" s="16">
        <f t="shared" si="1"/>
        <v>302398</v>
      </c>
      <c r="G54" s="141">
        <v>0.1</v>
      </c>
      <c r="H54" s="16">
        <v>213038</v>
      </c>
      <c r="I54" s="16">
        <f t="shared" si="11"/>
        <v>8936</v>
      </c>
      <c r="J54" s="16">
        <v>0</v>
      </c>
      <c r="K54" s="16">
        <f t="shared" si="2"/>
        <v>221974</v>
      </c>
      <c r="L54" s="16">
        <v>0</v>
      </c>
      <c r="M54" s="18">
        <v>0</v>
      </c>
      <c r="N54" s="16">
        <f t="shared" si="10"/>
        <v>80424</v>
      </c>
    </row>
    <row r="55" spans="2:14" ht="12.75">
      <c r="B55" s="81" t="s">
        <v>108</v>
      </c>
      <c r="C55" s="18">
        <v>493106</v>
      </c>
      <c r="D55" s="20">
        <v>0</v>
      </c>
      <c r="E55" s="18">
        <v>0</v>
      </c>
      <c r="F55" s="16">
        <f t="shared" si="1"/>
        <v>493106</v>
      </c>
      <c r="G55" s="141">
        <v>0.1</v>
      </c>
      <c r="H55" s="16">
        <v>345877</v>
      </c>
      <c r="I55" s="16">
        <f t="shared" si="11"/>
        <v>14723</v>
      </c>
      <c r="J55" s="16">
        <v>0</v>
      </c>
      <c r="K55" s="16">
        <f t="shared" si="2"/>
        <v>360600</v>
      </c>
      <c r="L55" s="16">
        <v>0</v>
      </c>
      <c r="M55" s="18">
        <v>0</v>
      </c>
      <c r="N55" s="16">
        <f t="shared" si="10"/>
        <v>132506</v>
      </c>
    </row>
    <row r="56" spans="2:14" ht="12.75">
      <c r="B56" s="92" t="s">
        <v>119</v>
      </c>
      <c r="C56" s="89">
        <f>SUM(C43:C55)</f>
        <v>130048659</v>
      </c>
      <c r="D56" s="20">
        <f>SUM(D43:D55)</f>
        <v>0</v>
      </c>
      <c r="E56" s="89">
        <f>SUM(E43:E55)</f>
        <v>0</v>
      </c>
      <c r="F56" s="94">
        <f>SUM(F43:F55)</f>
        <v>130048659</v>
      </c>
      <c r="G56" s="88"/>
      <c r="H56" s="94">
        <f aca="true" t="shared" si="12" ref="H56:N56">SUM(H43:H55)</f>
        <v>83273821</v>
      </c>
      <c r="I56" s="94">
        <f t="shared" si="12"/>
        <v>4763874</v>
      </c>
      <c r="J56" s="94">
        <f t="shared" si="12"/>
        <v>0</v>
      </c>
      <c r="K56" s="94">
        <f>SUM(K43:K55)</f>
        <v>88037695</v>
      </c>
      <c r="L56" s="94">
        <f t="shared" si="12"/>
        <v>0</v>
      </c>
      <c r="M56" s="89">
        <f t="shared" si="12"/>
        <v>0</v>
      </c>
      <c r="N56" s="94">
        <f t="shared" si="12"/>
        <v>42010964</v>
      </c>
    </row>
    <row r="57" spans="2:14" ht="12.75">
      <c r="B57" s="93" t="s">
        <v>125</v>
      </c>
      <c r="C57" s="18"/>
      <c r="D57" s="16"/>
      <c r="E57" s="18"/>
      <c r="F57" s="16"/>
      <c r="H57" s="16"/>
      <c r="I57" s="16"/>
      <c r="J57" s="16"/>
      <c r="K57" s="16"/>
      <c r="L57" s="16"/>
      <c r="M57" s="18"/>
      <c r="N57" s="16"/>
    </row>
    <row r="58" spans="2:14" ht="12.75">
      <c r="B58" s="81" t="s">
        <v>106</v>
      </c>
      <c r="C58" s="18">
        <v>13855</v>
      </c>
      <c r="D58" s="16">
        <v>0</v>
      </c>
      <c r="E58" s="18">
        <v>0</v>
      </c>
      <c r="F58" s="16">
        <f t="shared" si="1"/>
        <v>13855</v>
      </c>
      <c r="G58" s="18">
        <v>0</v>
      </c>
      <c r="H58" s="16">
        <v>0</v>
      </c>
      <c r="I58" s="16">
        <v>0</v>
      </c>
      <c r="J58" s="16">
        <v>0</v>
      </c>
      <c r="K58" s="16">
        <f t="shared" si="2"/>
        <v>0</v>
      </c>
      <c r="L58" s="16">
        <v>0</v>
      </c>
      <c r="M58" s="18">
        <v>0</v>
      </c>
      <c r="N58" s="16">
        <f aca="true" t="shared" si="13" ref="N58:N68">F58-K58+L58-M58</f>
        <v>13855</v>
      </c>
    </row>
    <row r="59" spans="2:14" ht="12.75">
      <c r="B59" s="91" t="s">
        <v>107</v>
      </c>
      <c r="C59" s="18">
        <v>407869</v>
      </c>
      <c r="D59" s="16">
        <v>0</v>
      </c>
      <c r="E59" s="18">
        <v>0</v>
      </c>
      <c r="F59" s="16">
        <f t="shared" si="1"/>
        <v>407869</v>
      </c>
      <c r="G59" s="141">
        <v>0.1</v>
      </c>
      <c r="H59" s="16">
        <v>226629</v>
      </c>
      <c r="I59" s="16">
        <f aca="true" t="shared" si="14" ref="I59:I68">ROUND((F59-H59)*G59,0)</f>
        <v>18124</v>
      </c>
      <c r="J59" s="16">
        <v>0</v>
      </c>
      <c r="K59" s="16">
        <f t="shared" si="2"/>
        <v>244753</v>
      </c>
      <c r="L59" s="16">
        <v>0</v>
      </c>
      <c r="M59" s="18">
        <v>0</v>
      </c>
      <c r="N59" s="16">
        <f t="shared" si="13"/>
        <v>163116</v>
      </c>
    </row>
    <row r="60" spans="2:14" ht="12.75">
      <c r="B60" s="81" t="s">
        <v>113</v>
      </c>
      <c r="C60" s="18">
        <v>1046247</v>
      </c>
      <c r="D60" s="16">
        <v>0</v>
      </c>
      <c r="E60" s="18">
        <v>0</v>
      </c>
      <c r="F60" s="16">
        <f t="shared" si="1"/>
        <v>1046247</v>
      </c>
      <c r="G60" s="141">
        <v>0.15</v>
      </c>
      <c r="H60" s="16">
        <v>785372</v>
      </c>
      <c r="I60" s="16">
        <f t="shared" si="14"/>
        <v>39131</v>
      </c>
      <c r="J60" s="16">
        <v>0</v>
      </c>
      <c r="K60" s="16">
        <f t="shared" si="2"/>
        <v>824503</v>
      </c>
      <c r="L60" s="16">
        <v>0</v>
      </c>
      <c r="M60" s="18">
        <v>0</v>
      </c>
      <c r="N60" s="16">
        <f t="shared" si="13"/>
        <v>221744</v>
      </c>
    </row>
    <row r="61" spans="2:14" ht="12.75">
      <c r="B61" s="81" t="s">
        <v>116</v>
      </c>
      <c r="C61" s="18">
        <v>8306486</v>
      </c>
      <c r="D61" s="16">
        <v>0</v>
      </c>
      <c r="E61" s="18">
        <v>0</v>
      </c>
      <c r="F61" s="16">
        <f t="shared" si="1"/>
        <v>8306486</v>
      </c>
      <c r="G61" s="141">
        <v>0.15</v>
      </c>
      <c r="H61" s="16">
        <v>6789938</v>
      </c>
      <c r="I61" s="16">
        <f t="shared" si="14"/>
        <v>227482</v>
      </c>
      <c r="J61" s="16">
        <v>0</v>
      </c>
      <c r="K61" s="16">
        <f t="shared" si="2"/>
        <v>7017420</v>
      </c>
      <c r="L61" s="16">
        <v>0</v>
      </c>
      <c r="M61" s="18">
        <v>0</v>
      </c>
      <c r="N61" s="16">
        <f t="shared" si="13"/>
        <v>1289066</v>
      </c>
    </row>
    <row r="62" spans="2:14" ht="12.75">
      <c r="B62" s="81" t="s">
        <v>111</v>
      </c>
      <c r="C62" s="18">
        <v>149972</v>
      </c>
      <c r="D62" s="16">
        <v>0</v>
      </c>
      <c r="E62" s="18">
        <v>0</v>
      </c>
      <c r="F62" s="16">
        <f t="shared" si="1"/>
        <v>149972</v>
      </c>
      <c r="G62" s="141">
        <v>0.1</v>
      </c>
      <c r="H62" s="16">
        <v>76663</v>
      </c>
      <c r="I62" s="16">
        <f t="shared" si="14"/>
        <v>7331</v>
      </c>
      <c r="J62" s="16">
        <v>0</v>
      </c>
      <c r="K62" s="16">
        <f t="shared" si="2"/>
        <v>83994</v>
      </c>
      <c r="L62" s="16">
        <v>0</v>
      </c>
      <c r="M62" s="18">
        <v>0</v>
      </c>
      <c r="N62" s="16">
        <f t="shared" si="13"/>
        <v>65978</v>
      </c>
    </row>
    <row r="63" spans="2:14" ht="12.75">
      <c r="B63" s="81" t="s">
        <v>109</v>
      </c>
      <c r="C63" s="18">
        <v>90500</v>
      </c>
      <c r="D63" s="16">
        <v>0</v>
      </c>
      <c r="E63" s="18">
        <v>0</v>
      </c>
      <c r="F63" s="16">
        <f t="shared" si="1"/>
        <v>90500</v>
      </c>
      <c r="G63" s="141">
        <v>0.15</v>
      </c>
      <c r="H63" s="16">
        <v>72683</v>
      </c>
      <c r="I63" s="16">
        <f t="shared" si="14"/>
        <v>2673</v>
      </c>
      <c r="J63" s="16">
        <v>0</v>
      </c>
      <c r="K63" s="16">
        <f t="shared" si="2"/>
        <v>75356</v>
      </c>
      <c r="L63" s="16">
        <v>0</v>
      </c>
      <c r="M63" s="18">
        <v>0</v>
      </c>
      <c r="N63" s="16">
        <f t="shared" si="13"/>
        <v>15144</v>
      </c>
    </row>
    <row r="64" spans="2:14" ht="12.75">
      <c r="B64" s="81" t="s">
        <v>110</v>
      </c>
      <c r="C64" s="18">
        <v>30374104</v>
      </c>
      <c r="D64" s="16">
        <v>0</v>
      </c>
      <c r="E64" s="18">
        <v>0</v>
      </c>
      <c r="F64" s="16">
        <f t="shared" si="1"/>
        <v>30374104</v>
      </c>
      <c r="G64" s="141">
        <v>0.1</v>
      </c>
      <c r="H64" s="16">
        <v>19783310</v>
      </c>
      <c r="I64" s="16">
        <f t="shared" si="14"/>
        <v>1059079</v>
      </c>
      <c r="J64" s="16">
        <v>0</v>
      </c>
      <c r="K64" s="16">
        <f t="shared" si="2"/>
        <v>20842389</v>
      </c>
      <c r="L64" s="16">
        <v>0</v>
      </c>
      <c r="M64" s="18">
        <v>0</v>
      </c>
      <c r="N64" s="16">
        <f t="shared" si="13"/>
        <v>9531715</v>
      </c>
    </row>
    <row r="65" spans="2:14" ht="12.75">
      <c r="B65" s="81" t="s">
        <v>118</v>
      </c>
      <c r="C65" s="18">
        <v>29107</v>
      </c>
      <c r="D65" s="16">
        <v>0</v>
      </c>
      <c r="E65" s="18">
        <v>0</v>
      </c>
      <c r="F65" s="16">
        <f t="shared" si="1"/>
        <v>29107</v>
      </c>
      <c r="G65" s="141">
        <v>0.2</v>
      </c>
      <c r="H65" s="16">
        <v>23885</v>
      </c>
      <c r="I65" s="16">
        <f t="shared" si="14"/>
        <v>1044</v>
      </c>
      <c r="J65" s="16">
        <v>0</v>
      </c>
      <c r="K65" s="16">
        <f t="shared" si="2"/>
        <v>24929</v>
      </c>
      <c r="L65" s="16">
        <v>0</v>
      </c>
      <c r="M65" s="18">
        <v>0</v>
      </c>
      <c r="N65" s="16">
        <f t="shared" si="13"/>
        <v>4178</v>
      </c>
    </row>
    <row r="66" spans="2:14" ht="12.75">
      <c r="B66" s="81" t="s">
        <v>114</v>
      </c>
      <c r="C66" s="18">
        <v>12407</v>
      </c>
      <c r="D66" s="16">
        <v>0</v>
      </c>
      <c r="E66" s="18">
        <v>0</v>
      </c>
      <c r="F66" s="16">
        <f t="shared" si="1"/>
        <v>12407</v>
      </c>
      <c r="G66" s="141">
        <v>0.15</v>
      </c>
      <c r="H66" s="16">
        <v>8364</v>
      </c>
      <c r="I66" s="16">
        <f t="shared" si="14"/>
        <v>606</v>
      </c>
      <c r="J66" s="16">
        <v>0</v>
      </c>
      <c r="K66" s="16">
        <f t="shared" si="2"/>
        <v>8970</v>
      </c>
      <c r="L66" s="16">
        <v>0</v>
      </c>
      <c r="M66" s="18">
        <v>0</v>
      </c>
      <c r="N66" s="16">
        <f t="shared" si="13"/>
        <v>3437</v>
      </c>
    </row>
    <row r="67" spans="2:14" ht="12.75">
      <c r="B67" s="81" t="s">
        <v>115</v>
      </c>
      <c r="C67" s="18">
        <v>513037</v>
      </c>
      <c r="D67" s="16">
        <v>0</v>
      </c>
      <c r="E67" s="18">
        <v>0</v>
      </c>
      <c r="F67" s="16">
        <f t="shared" si="1"/>
        <v>513037</v>
      </c>
      <c r="G67" s="141">
        <v>0.2</v>
      </c>
      <c r="H67" s="16">
        <v>457951</v>
      </c>
      <c r="I67" s="16">
        <f t="shared" si="14"/>
        <v>11017</v>
      </c>
      <c r="J67" s="16">
        <v>0</v>
      </c>
      <c r="K67" s="16">
        <f t="shared" si="2"/>
        <v>468968</v>
      </c>
      <c r="L67" s="16">
        <v>0</v>
      </c>
      <c r="M67" s="18">
        <v>0</v>
      </c>
      <c r="N67" s="16">
        <f t="shared" si="13"/>
        <v>44069</v>
      </c>
    </row>
    <row r="68" spans="2:14" ht="12.75">
      <c r="B68" s="81" t="s">
        <v>108</v>
      </c>
      <c r="C68" s="18">
        <v>3520</v>
      </c>
      <c r="D68" s="16">
        <v>0</v>
      </c>
      <c r="E68" s="18">
        <v>0</v>
      </c>
      <c r="F68" s="16">
        <f t="shared" si="1"/>
        <v>3520</v>
      </c>
      <c r="G68" s="141">
        <v>0.1</v>
      </c>
      <c r="H68" s="16">
        <v>2292</v>
      </c>
      <c r="I68" s="16">
        <f t="shared" si="14"/>
        <v>123</v>
      </c>
      <c r="J68" s="16">
        <v>0</v>
      </c>
      <c r="K68" s="16">
        <f t="shared" si="2"/>
        <v>2415</v>
      </c>
      <c r="L68" s="16">
        <v>0</v>
      </c>
      <c r="M68" s="18">
        <v>0</v>
      </c>
      <c r="N68" s="16">
        <f t="shared" si="13"/>
        <v>1105</v>
      </c>
    </row>
    <row r="69" spans="2:14" ht="12.75">
      <c r="B69" s="92" t="s">
        <v>119</v>
      </c>
      <c r="C69" s="89">
        <f>SUM(C58:C68)</f>
        <v>40947104</v>
      </c>
      <c r="D69" s="94">
        <f>SUM(D58:D68)</f>
        <v>0</v>
      </c>
      <c r="E69" s="89">
        <f>SUM(E58:E68)</f>
        <v>0</v>
      </c>
      <c r="F69" s="94">
        <f>SUM(F58:F68)</f>
        <v>40947104</v>
      </c>
      <c r="G69" s="88"/>
      <c r="H69" s="94">
        <f aca="true" t="shared" si="15" ref="H69:N69">SUM(H58:H68)</f>
        <v>28227087</v>
      </c>
      <c r="I69" s="94">
        <f t="shared" si="15"/>
        <v>1366610</v>
      </c>
      <c r="J69" s="94">
        <f t="shared" si="15"/>
        <v>0</v>
      </c>
      <c r="K69" s="94">
        <f>SUM(K58:K68)</f>
        <v>29593697</v>
      </c>
      <c r="L69" s="94">
        <f t="shared" si="15"/>
        <v>0</v>
      </c>
      <c r="M69" s="89">
        <f t="shared" si="15"/>
        <v>0</v>
      </c>
      <c r="N69" s="94">
        <f t="shared" si="15"/>
        <v>11353407</v>
      </c>
    </row>
    <row r="70" spans="2:14" ht="13.5" thickBot="1">
      <c r="B70" s="82" t="s">
        <v>134</v>
      </c>
      <c r="C70" s="97">
        <f>C22+C26+C30+C41+C56+C69</f>
        <v>252085072</v>
      </c>
      <c r="D70" s="95">
        <f>D22+D26+D30+D41+D56+D69</f>
        <v>9417033</v>
      </c>
      <c r="E70" s="96">
        <f>E22+E26+E30+E41+E56+E69</f>
        <v>0</v>
      </c>
      <c r="F70" s="95">
        <f>F22+F26+F30+F41+F56+F69</f>
        <v>261502105</v>
      </c>
      <c r="G70" s="92"/>
      <c r="H70" s="95">
        <f aca="true" t="shared" si="16" ref="H70:N70">H22+H26+H30+H41+H56+H69</f>
        <v>170275357</v>
      </c>
      <c r="I70" s="95">
        <f t="shared" si="16"/>
        <v>9229324</v>
      </c>
      <c r="J70" s="95">
        <f t="shared" si="16"/>
        <v>0</v>
      </c>
      <c r="K70" s="95">
        <f>K22+K26+K30+K41+K56+K69</f>
        <v>179504681</v>
      </c>
      <c r="L70" s="95">
        <f t="shared" si="16"/>
        <v>74924376</v>
      </c>
      <c r="M70" s="96">
        <f t="shared" si="16"/>
        <v>7505089</v>
      </c>
      <c r="N70" s="95">
        <f t="shared" si="16"/>
        <v>149416711</v>
      </c>
    </row>
    <row r="71" spans="3:9" ht="13.5" thickTop="1">
      <c r="C71" s="18"/>
      <c r="D71" s="18"/>
      <c r="E71" s="18"/>
      <c r="F71" s="18"/>
      <c r="I71" s="26"/>
    </row>
    <row r="72" spans="2:14" ht="13.5" thickBot="1">
      <c r="B72" s="110">
        <v>2009</v>
      </c>
      <c r="C72" s="97">
        <v>250417964</v>
      </c>
      <c r="D72" s="95">
        <v>1667108</v>
      </c>
      <c r="E72" s="96">
        <v>0</v>
      </c>
      <c r="F72" s="95">
        <f>C72+D72+E72</f>
        <v>252085072</v>
      </c>
      <c r="G72" s="92"/>
      <c r="H72" s="95">
        <v>161104224</v>
      </c>
      <c r="I72" s="95">
        <v>9171133</v>
      </c>
      <c r="J72" s="96">
        <v>0</v>
      </c>
      <c r="K72" s="96">
        <f>H72+I72+J72</f>
        <v>170275357</v>
      </c>
      <c r="L72" s="95">
        <v>82429465</v>
      </c>
      <c r="M72" s="96">
        <v>7505089</v>
      </c>
      <c r="N72" s="95">
        <f>F72-K72+L72-M72</f>
        <v>156734091</v>
      </c>
    </row>
    <row r="73" ht="13.5" thickTop="1">
      <c r="L73" s="26"/>
    </row>
  </sheetData>
  <sheetProtection/>
  <mergeCells count="2">
    <mergeCell ref="G3:K3"/>
    <mergeCell ref="C3:F3"/>
  </mergeCells>
  <printOptions horizontalCentered="1"/>
  <pageMargins left="0.5" right="0.5" top="1.5" bottom="1.15" header="1" footer="0.5"/>
  <pageSetup firstPageNumber="14" useFirstPageNumber="1" horizontalDpi="600" verticalDpi="600" orientation="landscape" paperSize="9" scale="80" r:id="rId1"/>
  <headerFooter alignWithMargins="0">
    <oddHeader>&amp;RHAQUE SHAHALAM MANSUR &amp;&amp; CO.
Chartered Accountants</oddHeader>
    <oddFooter>&amp;C&amp;P</oddFooter>
  </headerFooter>
</worksheet>
</file>

<file path=xl/worksheets/sheet8.xml><?xml version="1.0" encoding="utf-8"?>
<worksheet xmlns="http://schemas.openxmlformats.org/spreadsheetml/2006/main" xmlns:r="http://schemas.openxmlformats.org/officeDocument/2006/relationships">
  <dimension ref="A1:Q142"/>
  <sheetViews>
    <sheetView zoomScalePageLayoutView="0" workbookViewId="0" topLeftCell="A1">
      <selection activeCell="A125" sqref="A125"/>
    </sheetView>
  </sheetViews>
  <sheetFormatPr defaultColWidth="9.140625" defaultRowHeight="12.75"/>
  <cols>
    <col min="1" max="1" width="4.7109375" style="7" customWidth="1"/>
    <col min="2" max="2" width="33.7109375" style="21" customWidth="1"/>
    <col min="3" max="3" width="11.7109375" style="21" customWidth="1"/>
    <col min="4" max="4" width="1.7109375" style="21" customWidth="1"/>
    <col min="5" max="5" width="11.7109375" style="21" customWidth="1"/>
    <col min="6" max="6" width="1.7109375" style="21" customWidth="1"/>
    <col min="7" max="7" width="11.7109375" style="21" customWidth="1"/>
    <col min="8" max="8" width="1.7109375" style="21" customWidth="1"/>
    <col min="9" max="9" width="11.7109375" style="21" customWidth="1"/>
    <col min="10" max="10" width="1.7109375" style="21" customWidth="1"/>
    <col min="11" max="11" width="11.7109375" style="21" customWidth="1"/>
    <col min="12" max="12" width="1.7109375" style="21" customWidth="1"/>
    <col min="13" max="13" width="11.7109375" style="21" customWidth="1"/>
    <col min="14" max="14" width="1.7109375" style="21" customWidth="1"/>
    <col min="15" max="15" width="12.7109375" style="21" customWidth="1"/>
    <col min="16" max="16" width="1.7109375" style="21" customWidth="1"/>
    <col min="17" max="17" width="12.57421875" style="21" customWidth="1"/>
    <col min="18" max="16384" width="9.140625" style="21" customWidth="1"/>
  </cols>
  <sheetData>
    <row r="1" spans="1:2" ht="12.75">
      <c r="A1" s="44" t="s">
        <v>29</v>
      </c>
      <c r="B1" s="10" t="s">
        <v>433</v>
      </c>
    </row>
    <row r="3" ht="12.75">
      <c r="B3" s="21" t="s">
        <v>136</v>
      </c>
    </row>
    <row r="4" spans="3:17" ht="12.75">
      <c r="C4" s="4" t="s">
        <v>105</v>
      </c>
      <c r="D4" s="4"/>
      <c r="E4" s="4" t="s">
        <v>120</v>
      </c>
      <c r="F4" s="4"/>
      <c r="G4" s="4" t="s">
        <v>121</v>
      </c>
      <c r="H4" s="4"/>
      <c r="I4" s="4" t="s">
        <v>122</v>
      </c>
      <c r="J4" s="4"/>
      <c r="K4" s="4" t="s">
        <v>123</v>
      </c>
      <c r="L4" s="4"/>
      <c r="M4" s="4" t="s">
        <v>125</v>
      </c>
      <c r="N4" s="4"/>
      <c r="O4" s="4">
        <v>2010</v>
      </c>
      <c r="P4" s="4"/>
      <c r="Q4" s="4">
        <v>2009</v>
      </c>
    </row>
    <row r="5" spans="2:17" ht="12.75">
      <c r="B5" s="21" t="s">
        <v>385</v>
      </c>
      <c r="C5" s="99">
        <v>0</v>
      </c>
      <c r="D5" s="99"/>
      <c r="E5" s="99">
        <v>495607</v>
      </c>
      <c r="F5" s="99"/>
      <c r="G5" s="99">
        <v>739466</v>
      </c>
      <c r="H5" s="99"/>
      <c r="I5" s="99">
        <v>1180590</v>
      </c>
      <c r="J5" s="99"/>
      <c r="K5" s="99">
        <v>119068</v>
      </c>
      <c r="L5" s="99"/>
      <c r="M5" s="99">
        <v>1400</v>
      </c>
      <c r="N5" s="99"/>
      <c r="O5" s="18">
        <f>C5+E5+G5+I5+K5+M5</f>
        <v>2536131</v>
      </c>
      <c r="P5" s="99"/>
      <c r="Q5" s="99">
        <v>2817923</v>
      </c>
    </row>
    <row r="6" spans="2:17" ht="13.5" customHeight="1">
      <c r="B6" s="21" t="s">
        <v>386</v>
      </c>
      <c r="C6" s="99">
        <v>0</v>
      </c>
      <c r="D6" s="99"/>
      <c r="E6" s="99">
        <v>0</v>
      </c>
      <c r="F6" s="99"/>
      <c r="G6" s="99">
        <v>0</v>
      </c>
      <c r="H6" s="99"/>
      <c r="I6" s="99">
        <v>563584</v>
      </c>
      <c r="J6" s="99"/>
      <c r="K6" s="99">
        <v>0</v>
      </c>
      <c r="L6" s="99"/>
      <c r="M6" s="99">
        <v>0</v>
      </c>
      <c r="N6" s="99"/>
      <c r="O6" s="18">
        <f>C6+E6+G6+I6+K6+M6</f>
        <v>563584</v>
      </c>
      <c r="P6" s="99"/>
      <c r="Q6" s="99">
        <v>281792</v>
      </c>
    </row>
    <row r="7" spans="3:17" ht="13.5" thickBot="1">
      <c r="C7" s="100">
        <f>C5-C6</f>
        <v>0</v>
      </c>
      <c r="D7" s="99"/>
      <c r="E7" s="100">
        <f>E5-E6</f>
        <v>495607</v>
      </c>
      <c r="F7" s="99"/>
      <c r="G7" s="100">
        <f>G5-G6</f>
        <v>739466</v>
      </c>
      <c r="H7" s="99"/>
      <c r="I7" s="100">
        <f>I5-I6</f>
        <v>617006</v>
      </c>
      <c r="J7" s="99"/>
      <c r="K7" s="100">
        <f>K5-K6</f>
        <v>119068</v>
      </c>
      <c r="L7" s="99"/>
      <c r="M7" s="100">
        <f>M5-M6</f>
        <v>1400</v>
      </c>
      <c r="N7" s="99"/>
      <c r="O7" s="100">
        <f>O5-O6</f>
        <v>1972547</v>
      </c>
      <c r="P7" s="99"/>
      <c r="Q7" s="100">
        <f>Q5-Q6</f>
        <v>2536131</v>
      </c>
    </row>
    <row r="8" spans="3:17" ht="13.5" thickTop="1">
      <c r="C8" s="104"/>
      <c r="D8" s="99"/>
      <c r="E8" s="104"/>
      <c r="F8" s="99"/>
      <c r="G8" s="104"/>
      <c r="H8" s="99"/>
      <c r="I8" s="104"/>
      <c r="J8" s="99"/>
      <c r="K8" s="104"/>
      <c r="L8" s="99"/>
      <c r="M8" s="104"/>
      <c r="N8" s="99"/>
      <c r="O8" s="104"/>
      <c r="P8" s="99"/>
      <c r="Q8" s="104"/>
    </row>
    <row r="9" spans="2:17" ht="39.75" customHeight="1">
      <c r="B9" s="161" t="s">
        <v>471</v>
      </c>
      <c r="C9" s="161"/>
      <c r="D9" s="161"/>
      <c r="E9" s="161"/>
      <c r="F9" s="161"/>
      <c r="G9" s="161"/>
      <c r="H9" s="161"/>
      <c r="I9" s="161"/>
      <c r="J9" s="161"/>
      <c r="K9" s="161"/>
      <c r="L9" s="161"/>
      <c r="M9" s="161"/>
      <c r="N9" s="161"/>
      <c r="O9" s="161"/>
      <c r="P9" s="161"/>
      <c r="Q9" s="161"/>
    </row>
    <row r="13" spans="1:2" ht="12.75">
      <c r="A13" s="44" t="s">
        <v>141</v>
      </c>
      <c r="B13" s="10" t="s">
        <v>434</v>
      </c>
    </row>
    <row r="15" ht="12.75">
      <c r="B15" s="21" t="s">
        <v>136</v>
      </c>
    </row>
    <row r="16" spans="3:17" ht="12.75">
      <c r="C16" s="4" t="s">
        <v>105</v>
      </c>
      <c r="D16" s="4"/>
      <c r="E16" s="4" t="s">
        <v>120</v>
      </c>
      <c r="F16" s="4"/>
      <c r="G16" s="4" t="s">
        <v>121</v>
      </c>
      <c r="H16" s="4"/>
      <c r="I16" s="4" t="s">
        <v>122</v>
      </c>
      <c r="J16" s="4"/>
      <c r="K16" s="4" t="s">
        <v>123</v>
      </c>
      <c r="L16" s="4"/>
      <c r="M16" s="4" t="s">
        <v>125</v>
      </c>
      <c r="N16" s="4"/>
      <c r="O16" s="4">
        <v>2010</v>
      </c>
      <c r="P16" s="4"/>
      <c r="Q16" s="4">
        <v>2009</v>
      </c>
    </row>
    <row r="17" spans="2:17" ht="12.75">
      <c r="B17" s="21" t="s">
        <v>385</v>
      </c>
      <c r="C17" s="99">
        <v>0</v>
      </c>
      <c r="D17" s="99"/>
      <c r="E17" s="99">
        <v>0</v>
      </c>
      <c r="F17" s="99"/>
      <c r="G17" s="99">
        <v>0</v>
      </c>
      <c r="H17" s="99"/>
      <c r="I17" s="99">
        <v>0</v>
      </c>
      <c r="J17" s="99"/>
      <c r="K17" s="99">
        <v>5928244</v>
      </c>
      <c r="L17" s="99"/>
      <c r="M17" s="99">
        <v>16431787</v>
      </c>
      <c r="N17" s="99"/>
      <c r="O17" s="18">
        <f>C17+E17+G17+I17+K17+M17</f>
        <v>22360031</v>
      </c>
      <c r="P17" s="99"/>
      <c r="Q17" s="99">
        <v>22860031</v>
      </c>
    </row>
    <row r="18" spans="2:17" ht="13.5" customHeight="1">
      <c r="B18" s="21" t="s">
        <v>386</v>
      </c>
      <c r="C18" s="99">
        <v>0</v>
      </c>
      <c r="D18" s="99"/>
      <c r="E18" s="99">
        <v>0</v>
      </c>
      <c r="F18" s="99"/>
      <c r="G18" s="99">
        <v>0</v>
      </c>
      <c r="H18" s="99"/>
      <c r="I18" s="99">
        <v>0</v>
      </c>
      <c r="J18" s="99"/>
      <c r="K18" s="99">
        <v>500000</v>
      </c>
      <c r="L18" s="99"/>
      <c r="M18" s="99">
        <v>500000</v>
      </c>
      <c r="N18" s="99"/>
      <c r="O18" s="18">
        <f>C18+E18+G18+I18+K18+M18</f>
        <v>1000000</v>
      </c>
      <c r="P18" s="99"/>
      <c r="Q18" s="99">
        <v>500000</v>
      </c>
    </row>
    <row r="19" spans="3:17" ht="13.5" thickBot="1">
      <c r="C19" s="100">
        <f>C17-C18</f>
        <v>0</v>
      </c>
      <c r="D19" s="99"/>
      <c r="E19" s="100">
        <f>E17-E18</f>
        <v>0</v>
      </c>
      <c r="F19" s="99"/>
      <c r="G19" s="100">
        <f>G17-G18</f>
        <v>0</v>
      </c>
      <c r="H19" s="99"/>
      <c r="I19" s="100">
        <f>I17-I18</f>
        <v>0</v>
      </c>
      <c r="J19" s="99"/>
      <c r="K19" s="100">
        <f>K17-K18</f>
        <v>5428244</v>
      </c>
      <c r="L19" s="99"/>
      <c r="M19" s="100">
        <f>M17-M18</f>
        <v>15931787</v>
      </c>
      <c r="N19" s="99"/>
      <c r="O19" s="100">
        <f>O17-O18</f>
        <v>21360031</v>
      </c>
      <c r="P19" s="99"/>
      <c r="Q19" s="100">
        <f>Q17-Q18</f>
        <v>22360031</v>
      </c>
    </row>
    <row r="20" spans="3:17" ht="13.5" thickTop="1">
      <c r="C20" s="104"/>
      <c r="D20" s="99"/>
      <c r="E20" s="104"/>
      <c r="F20" s="99"/>
      <c r="G20" s="104"/>
      <c r="H20" s="99"/>
      <c r="I20" s="104"/>
      <c r="J20" s="99"/>
      <c r="K20" s="104"/>
      <c r="L20" s="99"/>
      <c r="M20" s="104"/>
      <c r="N20" s="99"/>
      <c r="O20" s="104"/>
      <c r="P20" s="99"/>
      <c r="Q20" s="104"/>
    </row>
    <row r="21" spans="2:17" ht="38.25" customHeight="1">
      <c r="B21" s="161" t="s">
        <v>470</v>
      </c>
      <c r="C21" s="161"/>
      <c r="D21" s="161"/>
      <c r="E21" s="161"/>
      <c r="F21" s="161"/>
      <c r="G21" s="161"/>
      <c r="H21" s="161"/>
      <c r="I21" s="161"/>
      <c r="J21" s="161"/>
      <c r="K21" s="161"/>
      <c r="L21" s="161"/>
      <c r="M21" s="161"/>
      <c r="N21" s="161"/>
      <c r="O21" s="161"/>
      <c r="P21" s="161"/>
      <c r="Q21" s="161"/>
    </row>
    <row r="25" spans="1:2" ht="12.75">
      <c r="A25" s="44" t="s">
        <v>146</v>
      </c>
      <c r="B25" s="10" t="s">
        <v>435</v>
      </c>
    </row>
    <row r="27" ht="12.75">
      <c r="B27" s="21" t="s">
        <v>136</v>
      </c>
    </row>
    <row r="28" spans="3:17" ht="12.75">
      <c r="C28" s="4" t="s">
        <v>105</v>
      </c>
      <c r="D28" s="4"/>
      <c r="E28" s="4" t="s">
        <v>120</v>
      </c>
      <c r="F28" s="4"/>
      <c r="G28" s="4" t="s">
        <v>121</v>
      </c>
      <c r="H28" s="4"/>
      <c r="I28" s="4" t="s">
        <v>122</v>
      </c>
      <c r="J28" s="4"/>
      <c r="K28" s="4" t="s">
        <v>123</v>
      </c>
      <c r="L28" s="4"/>
      <c r="M28" s="4" t="s">
        <v>125</v>
      </c>
      <c r="N28" s="4"/>
      <c r="O28" s="4">
        <v>2010</v>
      </c>
      <c r="P28" s="4"/>
      <c r="Q28" s="4">
        <v>2009</v>
      </c>
    </row>
    <row r="29" spans="2:17" ht="12.75">
      <c r="B29" s="21" t="s">
        <v>369</v>
      </c>
      <c r="C29" s="99">
        <f>'N-5'!C50</f>
        <v>0</v>
      </c>
      <c r="D29" s="99"/>
      <c r="E29" s="99">
        <f>'N-5'!E50</f>
        <v>3456123</v>
      </c>
      <c r="F29" s="99"/>
      <c r="G29" s="99">
        <f>'N-5'!G50</f>
        <v>11043269</v>
      </c>
      <c r="H29" s="99"/>
      <c r="I29" s="99">
        <f>'N-5'!I50</f>
        <v>24410579</v>
      </c>
      <c r="J29" s="99"/>
      <c r="K29" s="99">
        <f>'N-5'!K50</f>
        <v>20587654</v>
      </c>
      <c r="L29" s="99"/>
      <c r="M29" s="99">
        <f>'N-5'!M50</f>
        <v>3569870</v>
      </c>
      <c r="N29" s="99"/>
      <c r="O29" s="18">
        <f>C29+E29+G29+I29+K29+M29</f>
        <v>63067495</v>
      </c>
      <c r="P29" s="99"/>
      <c r="Q29" s="99">
        <v>62605484</v>
      </c>
    </row>
    <row r="30" spans="2:17" ht="13.5" customHeight="1">
      <c r="B30" s="21" t="s">
        <v>370</v>
      </c>
      <c r="C30" s="99">
        <f>'N-5'!C23</f>
        <v>0</v>
      </c>
      <c r="D30" s="99"/>
      <c r="E30" s="99">
        <f>'N-5'!E23</f>
        <v>5976540</v>
      </c>
      <c r="F30" s="99"/>
      <c r="G30" s="99">
        <f>'N-5'!G23</f>
        <v>15654090</v>
      </c>
      <c r="H30" s="99"/>
      <c r="I30" s="99">
        <f>'N-5'!I23</f>
        <v>23857056</v>
      </c>
      <c r="J30" s="99"/>
      <c r="K30" s="99">
        <f>'N-5'!K23</f>
        <v>18234563</v>
      </c>
      <c r="L30" s="99"/>
      <c r="M30" s="99">
        <f>'N-5'!M23</f>
        <v>3321980</v>
      </c>
      <c r="N30" s="99"/>
      <c r="O30" s="18">
        <f>C30+E30+G30+I30+K30+M30</f>
        <v>67044229</v>
      </c>
      <c r="P30" s="99"/>
      <c r="Q30" s="99">
        <v>70913393</v>
      </c>
    </row>
    <row r="31" spans="2:17" ht="12.75">
      <c r="B31" s="21" t="s">
        <v>371</v>
      </c>
      <c r="C31" s="99">
        <f>'N-5'!C36</f>
        <v>0</v>
      </c>
      <c r="D31" s="99"/>
      <c r="E31" s="99">
        <f>'N-5'!E36</f>
        <v>142434</v>
      </c>
      <c r="F31" s="99"/>
      <c r="G31" s="99">
        <f>'N-5'!G36</f>
        <v>332786</v>
      </c>
      <c r="H31" s="99"/>
      <c r="I31" s="99">
        <f>'N-5'!I36</f>
        <v>476540</v>
      </c>
      <c r="J31" s="99"/>
      <c r="K31" s="99">
        <f>'N-5'!K36</f>
        <v>580950</v>
      </c>
      <c r="L31" s="99"/>
      <c r="M31" s="99">
        <f>'N-5'!M36</f>
        <v>86905</v>
      </c>
      <c r="N31" s="99"/>
      <c r="O31" s="18">
        <f>C31+E31+G31+I31+K31+M31</f>
        <v>1619615</v>
      </c>
      <c r="P31" s="99"/>
      <c r="Q31" s="99">
        <v>5847280</v>
      </c>
    </row>
    <row r="32" spans="2:17" ht="13.5" thickBot="1">
      <c r="B32" s="21" t="s">
        <v>142</v>
      </c>
      <c r="C32" s="100">
        <f>SUM(C29:C31)</f>
        <v>0</v>
      </c>
      <c r="D32" s="99"/>
      <c r="E32" s="100">
        <f>SUM(E29:E31)</f>
        <v>9575097</v>
      </c>
      <c r="F32" s="99"/>
      <c r="G32" s="100">
        <f>SUM(G29:G31)</f>
        <v>27030145</v>
      </c>
      <c r="H32" s="99"/>
      <c r="I32" s="100">
        <f>SUM(I29:I31)</f>
        <v>48744175</v>
      </c>
      <c r="J32" s="99"/>
      <c r="K32" s="100">
        <f>SUM(K29:K31)</f>
        <v>39403167</v>
      </c>
      <c r="L32" s="99"/>
      <c r="M32" s="100">
        <f>SUM(M29:M31)</f>
        <v>6978755</v>
      </c>
      <c r="N32" s="99"/>
      <c r="O32" s="100">
        <f>SUM(O29:O31)</f>
        <v>131731339</v>
      </c>
      <c r="P32" s="99"/>
      <c r="Q32" s="100">
        <f>SUM(Q29:Q31)</f>
        <v>139366157</v>
      </c>
    </row>
    <row r="33" spans="3:17" ht="13.5" thickTop="1">
      <c r="C33" s="99"/>
      <c r="D33" s="99"/>
      <c r="E33" s="99"/>
      <c r="F33" s="99"/>
      <c r="G33" s="99"/>
      <c r="H33" s="99"/>
      <c r="I33" s="99"/>
      <c r="J33" s="99"/>
      <c r="K33" s="99"/>
      <c r="L33" s="99"/>
      <c r="M33" s="99"/>
      <c r="N33" s="99"/>
      <c r="O33" s="99"/>
      <c r="P33" s="99"/>
      <c r="Q33" s="99"/>
    </row>
    <row r="34" ht="12.75">
      <c r="B34" s="21" t="s">
        <v>379</v>
      </c>
    </row>
    <row r="36" spans="1:11" ht="12.75">
      <c r="A36" s="44" t="s">
        <v>372</v>
      </c>
      <c r="B36" s="1" t="s">
        <v>436</v>
      </c>
      <c r="C36" s="123"/>
      <c r="D36" s="124"/>
      <c r="E36" s="144"/>
      <c r="H36" s="44" t="s">
        <v>373</v>
      </c>
      <c r="I36" s="28" t="s">
        <v>438</v>
      </c>
      <c r="J36" s="125"/>
      <c r="K36" s="114"/>
    </row>
    <row r="37" spans="1:4" ht="12.75">
      <c r="A37" s="44"/>
      <c r="B37" s="1"/>
      <c r="C37" s="123"/>
      <c r="D37" s="124"/>
    </row>
    <row r="38" spans="2:11" ht="12.75">
      <c r="B38" s="9" t="s">
        <v>291</v>
      </c>
      <c r="C38" s="123"/>
      <c r="D38" s="124"/>
      <c r="I38" s="30" t="s">
        <v>328</v>
      </c>
      <c r="J38" s="125"/>
      <c r="K38" s="114"/>
    </row>
    <row r="39" spans="2:11" ht="12.75">
      <c r="B39" s="28" t="s">
        <v>292</v>
      </c>
      <c r="C39" s="112" t="s">
        <v>293</v>
      </c>
      <c r="E39" s="113" t="s">
        <v>294</v>
      </c>
      <c r="I39" s="30"/>
      <c r="J39" s="125"/>
      <c r="K39" s="114"/>
    </row>
    <row r="40" spans="2:15" ht="12.75">
      <c r="B40" s="30" t="s">
        <v>295</v>
      </c>
      <c r="C40" s="104">
        <v>125100</v>
      </c>
      <c r="D40" s="99"/>
      <c r="E40" s="104">
        <v>10633500</v>
      </c>
      <c r="I40" s="28" t="s">
        <v>292</v>
      </c>
      <c r="J40" s="10"/>
      <c r="K40" s="10"/>
      <c r="L40" s="10"/>
      <c r="M40" s="122" t="s">
        <v>324</v>
      </c>
      <c r="N40" s="10"/>
      <c r="O40" s="115" t="s">
        <v>294</v>
      </c>
    </row>
    <row r="41" spans="2:15" ht="12.75">
      <c r="B41" s="30" t="s">
        <v>367</v>
      </c>
      <c r="C41" s="104">
        <v>31187</v>
      </c>
      <c r="D41" s="99"/>
      <c r="E41" s="104">
        <v>4989920</v>
      </c>
      <c r="I41" s="30"/>
      <c r="M41" s="125"/>
      <c r="O41" s="114"/>
    </row>
    <row r="42" spans="2:15" ht="12.75">
      <c r="B42" s="30" t="s">
        <v>296</v>
      </c>
      <c r="C42" s="104">
        <v>1152</v>
      </c>
      <c r="D42" s="99"/>
      <c r="E42" s="104">
        <v>205056</v>
      </c>
      <c r="I42" s="30" t="s">
        <v>204</v>
      </c>
      <c r="M42" s="25">
        <v>328</v>
      </c>
      <c r="N42" s="99"/>
      <c r="O42" s="25">
        <v>29760542</v>
      </c>
    </row>
    <row r="43" spans="2:15" ht="12.75">
      <c r="B43" s="30" t="s">
        <v>297</v>
      </c>
      <c r="C43" s="104">
        <v>137179</v>
      </c>
      <c r="D43" s="99"/>
      <c r="E43" s="104">
        <v>2743580</v>
      </c>
      <c r="I43" s="30" t="s">
        <v>205</v>
      </c>
      <c r="M43" s="25">
        <v>76</v>
      </c>
      <c r="N43" s="99"/>
      <c r="O43" s="25">
        <v>6132980</v>
      </c>
    </row>
    <row r="44" spans="2:15" ht="12.75">
      <c r="B44" s="30" t="s">
        <v>298</v>
      </c>
      <c r="C44" s="104">
        <v>1603</v>
      </c>
      <c r="D44" s="99"/>
      <c r="E44" s="104">
        <v>256480</v>
      </c>
      <c r="I44" s="30" t="s">
        <v>206</v>
      </c>
      <c r="M44" s="25">
        <v>95</v>
      </c>
      <c r="N44" s="99"/>
      <c r="O44" s="25">
        <v>8453120</v>
      </c>
    </row>
    <row r="45" spans="2:15" ht="12.75">
      <c r="B45" s="30" t="s">
        <v>368</v>
      </c>
      <c r="C45" s="104">
        <v>2435</v>
      </c>
      <c r="D45" s="99"/>
      <c r="E45" s="104">
        <v>292200</v>
      </c>
      <c r="I45" s="30" t="s">
        <v>325</v>
      </c>
      <c r="M45" s="25">
        <v>12</v>
      </c>
      <c r="N45" s="99"/>
      <c r="O45" s="25">
        <v>1141044</v>
      </c>
    </row>
    <row r="46" spans="2:15" ht="12.75">
      <c r="B46" s="30" t="s">
        <v>299</v>
      </c>
      <c r="C46" s="104">
        <v>10655</v>
      </c>
      <c r="D46" s="99"/>
      <c r="E46" s="104">
        <v>3196500</v>
      </c>
      <c r="I46" s="30" t="s">
        <v>326</v>
      </c>
      <c r="M46" s="25">
        <v>120</v>
      </c>
      <c r="N46" s="99"/>
      <c r="O46" s="25">
        <v>18234563</v>
      </c>
    </row>
    <row r="47" spans="2:15" ht="12.75">
      <c r="B47" s="30" t="s">
        <v>300</v>
      </c>
      <c r="C47" s="104">
        <v>600</v>
      </c>
      <c r="D47" s="99"/>
      <c r="E47" s="104">
        <v>1200000</v>
      </c>
      <c r="I47" s="30" t="s">
        <v>208</v>
      </c>
      <c r="M47" s="25">
        <v>43</v>
      </c>
      <c r="N47" s="99"/>
      <c r="O47" s="25">
        <v>3321980</v>
      </c>
    </row>
    <row r="48" spans="2:15" ht="13.5" thickBot="1">
      <c r="B48" s="30" t="s">
        <v>301</v>
      </c>
      <c r="C48" s="104">
        <v>2486</v>
      </c>
      <c r="D48" s="99"/>
      <c r="E48" s="104">
        <v>1150031</v>
      </c>
      <c r="I48" s="112" t="s">
        <v>50</v>
      </c>
      <c r="J48" s="123"/>
      <c r="M48" s="12"/>
      <c r="N48" s="99"/>
      <c r="O48" s="14">
        <f>SUM(O42:O47)</f>
        <v>67044229</v>
      </c>
    </row>
    <row r="49" spans="2:5" ht="13.5" thickTop="1">
      <c r="B49" s="30" t="s">
        <v>302</v>
      </c>
      <c r="C49" s="104">
        <v>5250</v>
      </c>
      <c r="D49" s="99"/>
      <c r="E49" s="104">
        <v>976413</v>
      </c>
    </row>
    <row r="50" spans="2:5" ht="12.75">
      <c r="B50" s="30" t="s">
        <v>303</v>
      </c>
      <c r="C50" s="104">
        <v>3612</v>
      </c>
      <c r="D50" s="99"/>
      <c r="E50" s="104">
        <v>659361</v>
      </c>
    </row>
    <row r="51" spans="2:5" ht="12.75">
      <c r="B51" s="30" t="s">
        <v>304</v>
      </c>
      <c r="C51" s="104">
        <v>2992</v>
      </c>
      <c r="D51" s="99"/>
      <c r="E51" s="104">
        <v>1274045</v>
      </c>
    </row>
    <row r="52" spans="2:11" ht="12.75">
      <c r="B52" s="30" t="s">
        <v>305</v>
      </c>
      <c r="C52" s="104">
        <v>867</v>
      </c>
      <c r="D52" s="99"/>
      <c r="E52" s="104">
        <v>196173</v>
      </c>
      <c r="H52" s="44" t="s">
        <v>374</v>
      </c>
      <c r="I52" s="28" t="s">
        <v>437</v>
      </c>
      <c r="J52" s="125"/>
      <c r="K52" s="114"/>
    </row>
    <row r="53" spans="2:5" ht="12.75">
      <c r="B53" s="30" t="s">
        <v>306</v>
      </c>
      <c r="C53" s="104">
        <v>1390</v>
      </c>
      <c r="D53" s="99"/>
      <c r="E53" s="104">
        <v>356178</v>
      </c>
    </row>
    <row r="54" spans="2:11" ht="12.75">
      <c r="B54" s="30" t="s">
        <v>307</v>
      </c>
      <c r="C54" s="104">
        <v>1518</v>
      </c>
      <c r="D54" s="99"/>
      <c r="E54" s="104">
        <v>370255</v>
      </c>
      <c r="I54" s="30" t="s">
        <v>327</v>
      </c>
      <c r="J54" s="125"/>
      <c r="K54" s="114"/>
    </row>
    <row r="55" spans="2:11" ht="12.75">
      <c r="B55" s="30" t="s">
        <v>308</v>
      </c>
      <c r="C55" s="104">
        <v>2844</v>
      </c>
      <c r="D55" s="99"/>
      <c r="E55" s="104">
        <v>581732</v>
      </c>
      <c r="I55" s="30"/>
      <c r="J55" s="125"/>
      <c r="K55" s="114"/>
    </row>
    <row r="56" spans="2:15" ht="12.75">
      <c r="B56" s="30" t="s">
        <v>309</v>
      </c>
      <c r="C56" s="104">
        <v>5318</v>
      </c>
      <c r="D56" s="99"/>
      <c r="E56" s="104">
        <v>859035</v>
      </c>
      <c r="I56" s="28" t="s">
        <v>292</v>
      </c>
      <c r="J56" s="10"/>
      <c r="K56" s="10"/>
      <c r="L56" s="10"/>
      <c r="M56" s="122" t="s">
        <v>324</v>
      </c>
      <c r="N56" s="10"/>
      <c r="O56" s="115" t="s">
        <v>294</v>
      </c>
    </row>
    <row r="57" spans="2:5" ht="12.75">
      <c r="B57" s="30" t="s">
        <v>310</v>
      </c>
      <c r="C57" s="104">
        <v>10151</v>
      </c>
      <c r="D57" s="99"/>
      <c r="E57" s="104">
        <v>3045300</v>
      </c>
    </row>
    <row r="58" spans="2:15" ht="12.75">
      <c r="B58" s="30" t="s">
        <v>311</v>
      </c>
      <c r="C58" s="104">
        <v>18093</v>
      </c>
      <c r="D58" s="99"/>
      <c r="E58" s="104">
        <v>4885110</v>
      </c>
      <c r="I58" s="30" t="s">
        <v>380</v>
      </c>
      <c r="M58" s="25">
        <v>16</v>
      </c>
      <c r="N58" s="99"/>
      <c r="O58" s="25">
        <v>1307518</v>
      </c>
    </row>
    <row r="59" spans="2:15" ht="12.75">
      <c r="B59" s="30" t="s">
        <v>312</v>
      </c>
      <c r="C59" s="104">
        <v>226</v>
      </c>
      <c r="D59" s="99"/>
      <c r="E59" s="104">
        <v>63280</v>
      </c>
      <c r="I59" s="30" t="s">
        <v>208</v>
      </c>
      <c r="M59" s="25">
        <v>3</v>
      </c>
      <c r="N59" s="99"/>
      <c r="O59" s="25">
        <v>312097</v>
      </c>
    </row>
    <row r="60" spans="2:15" ht="13.5" thickBot="1">
      <c r="B60" s="30" t="s">
        <v>313</v>
      </c>
      <c r="C60" s="104">
        <v>704</v>
      </c>
      <c r="D60" s="99"/>
      <c r="E60" s="104">
        <v>355335</v>
      </c>
      <c r="I60" s="112" t="s">
        <v>50</v>
      </c>
      <c r="J60" s="123"/>
      <c r="M60" s="99"/>
      <c r="N60" s="99"/>
      <c r="O60" s="14">
        <f>SUM(O58:O59)</f>
        <v>1619615</v>
      </c>
    </row>
    <row r="61" spans="2:5" ht="13.5" thickTop="1">
      <c r="B61" s="30" t="s">
        <v>314</v>
      </c>
      <c r="C61" s="104">
        <v>272</v>
      </c>
      <c r="D61" s="99"/>
      <c r="E61" s="104">
        <v>205228</v>
      </c>
    </row>
    <row r="62" spans="2:5" ht="12.75">
      <c r="B62" s="30" t="s">
        <v>315</v>
      </c>
      <c r="C62" s="104">
        <v>388</v>
      </c>
      <c r="D62" s="99"/>
      <c r="E62" s="104">
        <v>294695</v>
      </c>
    </row>
    <row r="63" spans="2:5" ht="12.75">
      <c r="B63" s="30" t="s">
        <v>316</v>
      </c>
      <c r="C63" s="104">
        <v>81</v>
      </c>
      <c r="D63" s="99"/>
      <c r="E63" s="104">
        <v>47392</v>
      </c>
    </row>
    <row r="64" spans="2:5" ht="12.75">
      <c r="B64" s="30" t="s">
        <v>317</v>
      </c>
      <c r="C64" s="104">
        <v>335</v>
      </c>
      <c r="D64" s="99"/>
      <c r="E64" s="104">
        <v>268000</v>
      </c>
    </row>
    <row r="65" spans="2:5" ht="12.75">
      <c r="B65" s="30" t="s">
        <v>318</v>
      </c>
      <c r="C65" s="104">
        <v>996</v>
      </c>
      <c r="D65" s="99"/>
      <c r="E65" s="104">
        <v>597600</v>
      </c>
    </row>
    <row r="66" spans="2:5" ht="12.75">
      <c r="B66" s="30" t="s">
        <v>319</v>
      </c>
      <c r="C66" s="104">
        <v>207</v>
      </c>
      <c r="D66" s="99"/>
      <c r="E66" s="104">
        <v>157383</v>
      </c>
    </row>
    <row r="67" spans="2:5" ht="12.75">
      <c r="B67" s="30" t="s">
        <v>320</v>
      </c>
      <c r="C67" s="104">
        <v>193</v>
      </c>
      <c r="D67" s="99"/>
      <c r="E67" s="104">
        <v>41495</v>
      </c>
    </row>
    <row r="68" spans="2:5" ht="12.75">
      <c r="B68" s="30" t="s">
        <v>321</v>
      </c>
      <c r="C68" s="104">
        <v>22</v>
      </c>
      <c r="D68" s="99"/>
      <c r="E68" s="104">
        <v>2464</v>
      </c>
    </row>
    <row r="69" spans="2:5" ht="12.75">
      <c r="B69" s="30" t="s">
        <v>322</v>
      </c>
      <c r="C69" s="104">
        <v>7457</v>
      </c>
      <c r="D69" s="99"/>
      <c r="E69" s="104">
        <v>4710708</v>
      </c>
    </row>
    <row r="70" spans="2:5" ht="12.75">
      <c r="B70" s="30" t="s">
        <v>323</v>
      </c>
      <c r="C70" s="104">
        <v>196309</v>
      </c>
      <c r="D70" s="99"/>
      <c r="E70" s="104">
        <v>18453046</v>
      </c>
    </row>
    <row r="71" spans="2:5" ht="13.5" thickBot="1">
      <c r="B71" s="30"/>
      <c r="C71" s="121"/>
      <c r="D71" s="99"/>
      <c r="E71" s="120">
        <f>SUM(E40:E70)</f>
        <v>63067495</v>
      </c>
    </row>
    <row r="72" spans="2:5" ht="13.5" thickTop="1">
      <c r="B72" s="30"/>
      <c r="C72" s="121"/>
      <c r="D72" s="99"/>
      <c r="E72" s="152"/>
    </row>
    <row r="73" spans="2:5" ht="12.75">
      <c r="B73" s="30"/>
      <c r="C73" s="121"/>
      <c r="D73" s="99"/>
      <c r="E73" s="152"/>
    </row>
    <row r="74" spans="2:5" ht="12.75">
      <c r="B74" s="30"/>
      <c r="C74" s="121"/>
      <c r="D74" s="99"/>
      <c r="E74" s="152"/>
    </row>
    <row r="75" spans="2:5" ht="12.75">
      <c r="B75" s="30"/>
      <c r="C75" s="121"/>
      <c r="D75" s="99"/>
      <c r="E75" s="152"/>
    </row>
    <row r="76" spans="1:2" ht="12.75">
      <c r="A76" s="44" t="s">
        <v>147</v>
      </c>
      <c r="B76" s="10" t="s">
        <v>439</v>
      </c>
    </row>
    <row r="78" ht="12.75">
      <c r="B78" s="21" t="s">
        <v>145</v>
      </c>
    </row>
    <row r="80" spans="3:17" ht="12.75">
      <c r="C80" s="4" t="s">
        <v>105</v>
      </c>
      <c r="D80" s="4"/>
      <c r="E80" s="4" t="s">
        <v>120</v>
      </c>
      <c r="F80" s="4"/>
      <c r="G80" s="4" t="s">
        <v>121</v>
      </c>
      <c r="H80" s="4"/>
      <c r="I80" s="4" t="s">
        <v>122</v>
      </c>
      <c r="J80" s="4"/>
      <c r="K80" s="4" t="s">
        <v>123</v>
      </c>
      <c r="L80" s="4"/>
      <c r="M80" s="4" t="s">
        <v>125</v>
      </c>
      <c r="N80" s="4"/>
      <c r="O80" s="4">
        <v>2010</v>
      </c>
      <c r="P80" s="4"/>
      <c r="Q80" s="4">
        <v>2009</v>
      </c>
    </row>
    <row r="81" ht="12.75">
      <c r="B81" s="21" t="s">
        <v>137</v>
      </c>
    </row>
    <row r="82" spans="2:17" ht="12.75">
      <c r="B82" s="21" t="s">
        <v>143</v>
      </c>
      <c r="C82" s="99">
        <v>0</v>
      </c>
      <c r="D82" s="99"/>
      <c r="E82" s="99">
        <v>7560874</v>
      </c>
      <c r="F82" s="99"/>
      <c r="G82" s="99">
        <v>8096752</v>
      </c>
      <c r="H82" s="99"/>
      <c r="I82" s="99">
        <v>22070598</v>
      </c>
      <c r="J82" s="99"/>
      <c r="K82" s="99">
        <v>1098760</v>
      </c>
      <c r="L82" s="99"/>
      <c r="M82" s="99">
        <v>980765</v>
      </c>
      <c r="N82" s="99"/>
      <c r="O82" s="18">
        <f>C82+E82+G82+I82+K82+M82</f>
        <v>39807749</v>
      </c>
      <c r="P82" s="99"/>
      <c r="Q82" s="99">
        <v>43213690</v>
      </c>
    </row>
    <row r="83" spans="2:17" ht="12.75">
      <c r="B83" s="21" t="s">
        <v>144</v>
      </c>
      <c r="C83" s="99">
        <v>0</v>
      </c>
      <c r="D83" s="99"/>
      <c r="E83" s="99">
        <v>8563007</v>
      </c>
      <c r="F83" s="99"/>
      <c r="G83" s="99">
        <v>10234570</v>
      </c>
      <c r="H83" s="99"/>
      <c r="I83" s="99">
        <v>21065430</v>
      </c>
      <c r="J83" s="99"/>
      <c r="K83" s="99">
        <v>38065430</v>
      </c>
      <c r="L83" s="99"/>
      <c r="M83" s="99">
        <v>1379798</v>
      </c>
      <c r="N83" s="99"/>
      <c r="O83" s="18">
        <f>C83+E83+G83+I83+K83+M83</f>
        <v>79308235</v>
      </c>
      <c r="P83" s="99"/>
      <c r="Q83" s="99">
        <v>88586737</v>
      </c>
    </row>
    <row r="84" spans="2:17" ht="13.5" thickBot="1">
      <c r="B84" s="21" t="s">
        <v>50</v>
      </c>
      <c r="C84" s="100">
        <f>SUM(C82:C83)</f>
        <v>0</v>
      </c>
      <c r="D84" s="99"/>
      <c r="E84" s="100">
        <f>SUM(E82:E83)</f>
        <v>16123881</v>
      </c>
      <c r="F84" s="99"/>
      <c r="G84" s="100">
        <f>SUM(G82:G83)</f>
        <v>18331322</v>
      </c>
      <c r="H84" s="99"/>
      <c r="I84" s="100">
        <f>SUM(I82:I83)</f>
        <v>43136028</v>
      </c>
      <c r="J84" s="99"/>
      <c r="K84" s="100">
        <f>SUM(K82:K83)</f>
        <v>39164190</v>
      </c>
      <c r="L84" s="99"/>
      <c r="M84" s="100">
        <f>SUM(M82:M83)</f>
        <v>2360563</v>
      </c>
      <c r="N84" s="99"/>
      <c r="O84" s="100">
        <f>SUM(O82:O83)</f>
        <v>119115984</v>
      </c>
      <c r="P84" s="99"/>
      <c r="Q84" s="100">
        <f>SUM(Q82:Q83)</f>
        <v>131800427</v>
      </c>
    </row>
    <row r="85" ht="13.5" thickTop="1"/>
    <row r="88" spans="1:2" ht="12.75">
      <c r="A88" s="44" t="s">
        <v>155</v>
      </c>
      <c r="B88" s="10" t="s">
        <v>440</v>
      </c>
    </row>
    <row r="90" ht="12.75">
      <c r="B90" s="21" t="s">
        <v>138</v>
      </c>
    </row>
    <row r="91" spans="3:17" ht="12.75">
      <c r="C91" s="4" t="s">
        <v>105</v>
      </c>
      <c r="D91" s="4"/>
      <c r="E91" s="4" t="s">
        <v>120</v>
      </c>
      <c r="F91" s="4"/>
      <c r="G91" s="4" t="s">
        <v>121</v>
      </c>
      <c r="H91" s="4"/>
      <c r="I91" s="4" t="s">
        <v>122</v>
      </c>
      <c r="J91" s="4"/>
      <c r="K91" s="4" t="s">
        <v>123</v>
      </c>
      <c r="L91" s="4"/>
      <c r="M91" s="4" t="s">
        <v>125</v>
      </c>
      <c r="N91" s="4"/>
      <c r="O91" s="4">
        <v>2010</v>
      </c>
      <c r="P91" s="4"/>
      <c r="Q91" s="4">
        <v>2009</v>
      </c>
    </row>
    <row r="92" spans="2:17" ht="12.75">
      <c r="B92" s="21" t="s">
        <v>148</v>
      </c>
      <c r="C92" s="99"/>
      <c r="E92" s="98"/>
      <c r="G92" s="98"/>
      <c r="I92" s="98"/>
      <c r="K92" s="98"/>
      <c r="M92" s="98"/>
      <c r="O92" s="98"/>
      <c r="Q92" s="98"/>
    </row>
    <row r="93" spans="2:17" ht="12.75">
      <c r="B93" s="21" t="s">
        <v>149</v>
      </c>
      <c r="C93" s="99">
        <v>0</v>
      </c>
      <c r="D93" s="99"/>
      <c r="E93" s="99">
        <v>128274</v>
      </c>
      <c r="F93" s="99"/>
      <c r="G93" s="99">
        <v>346502</v>
      </c>
      <c r="H93" s="99"/>
      <c r="I93" s="99">
        <v>928203</v>
      </c>
      <c r="J93" s="99"/>
      <c r="K93" s="99">
        <v>411552</v>
      </c>
      <c r="L93" s="99"/>
      <c r="M93" s="99">
        <v>123839</v>
      </c>
      <c r="N93" s="99"/>
      <c r="O93" s="18">
        <f>C93+E93+G93+I93+K93+M93</f>
        <v>1938370</v>
      </c>
      <c r="P93" s="99"/>
      <c r="Q93" s="99">
        <v>1802261</v>
      </c>
    </row>
    <row r="94" spans="2:17" ht="12.75">
      <c r="B94" s="21" t="s">
        <v>150</v>
      </c>
      <c r="C94" s="99">
        <v>0</v>
      </c>
      <c r="D94" s="99"/>
      <c r="E94" s="99">
        <v>135420</v>
      </c>
      <c r="F94" s="99"/>
      <c r="G94" s="99">
        <v>123480</v>
      </c>
      <c r="H94" s="99"/>
      <c r="I94" s="99">
        <v>432908</v>
      </c>
      <c r="J94" s="99"/>
      <c r="K94" s="99">
        <v>123540</v>
      </c>
      <c r="L94" s="99"/>
      <c r="M94" s="99">
        <v>81375</v>
      </c>
      <c r="N94" s="99"/>
      <c r="O94" s="18">
        <f>C94+E94+G94+I94+K94+M94</f>
        <v>896723</v>
      </c>
      <c r="P94" s="99"/>
      <c r="Q94" s="99">
        <v>1050686</v>
      </c>
    </row>
    <row r="95" spans="2:17" ht="12.75">
      <c r="B95" s="21" t="s">
        <v>151</v>
      </c>
      <c r="C95" s="99">
        <v>0</v>
      </c>
      <c r="D95" s="99"/>
      <c r="E95" s="99">
        <v>1784617</v>
      </c>
      <c r="F95" s="99"/>
      <c r="G95" s="99">
        <v>2897805</v>
      </c>
      <c r="H95" s="99"/>
      <c r="I95" s="99">
        <v>3468592</v>
      </c>
      <c r="J95" s="99"/>
      <c r="K95" s="99">
        <v>3987468</v>
      </c>
      <c r="L95" s="99"/>
      <c r="M95" s="99">
        <v>1015742</v>
      </c>
      <c r="N95" s="99"/>
      <c r="O95" s="18">
        <f>C95+E95+G95+I95+K95+M95</f>
        <v>13154224</v>
      </c>
      <c r="P95" s="99"/>
      <c r="Q95" s="99">
        <v>15220134</v>
      </c>
    </row>
    <row r="96" spans="3:17" ht="12.75">
      <c r="C96" s="101">
        <f>SUM(C93:C95)</f>
        <v>0</v>
      </c>
      <c r="D96" s="99"/>
      <c r="E96" s="101">
        <f>SUM(E93:E95)</f>
        <v>2048311</v>
      </c>
      <c r="F96" s="99"/>
      <c r="G96" s="101">
        <f>SUM(G93:G95)</f>
        <v>3367787</v>
      </c>
      <c r="H96" s="99"/>
      <c r="I96" s="101">
        <f>SUM(I93:I95)</f>
        <v>4829703</v>
      </c>
      <c r="J96" s="99"/>
      <c r="K96" s="101">
        <f>SUM(K93:K95)</f>
        <v>4522560</v>
      </c>
      <c r="L96" s="99"/>
      <c r="M96" s="101">
        <f>SUM(M93:M95)</f>
        <v>1220956</v>
      </c>
      <c r="N96" s="99"/>
      <c r="O96" s="101">
        <f>SUM(O93:O95)</f>
        <v>15989317</v>
      </c>
      <c r="P96" s="99"/>
      <c r="Q96" s="101">
        <f>SUM(Q93:Q95)</f>
        <v>18073081</v>
      </c>
    </row>
    <row r="97" spans="2:17" ht="12.75">
      <c r="B97" s="21" t="s">
        <v>152</v>
      </c>
      <c r="C97" s="99"/>
      <c r="D97" s="99"/>
      <c r="E97" s="99"/>
      <c r="F97" s="99"/>
      <c r="G97" s="99"/>
      <c r="H97" s="99"/>
      <c r="I97" s="99"/>
      <c r="J97" s="99"/>
      <c r="K97" s="99"/>
      <c r="L97" s="99"/>
      <c r="M97" s="99"/>
      <c r="N97" s="99"/>
      <c r="O97" s="99"/>
      <c r="P97" s="99"/>
      <c r="Q97" s="99"/>
    </row>
    <row r="98" spans="2:17" ht="12.75">
      <c r="B98" s="21" t="s">
        <v>153</v>
      </c>
      <c r="C98" s="99">
        <v>0</v>
      </c>
      <c r="D98" s="99"/>
      <c r="E98" s="99">
        <v>45315</v>
      </c>
      <c r="F98" s="99"/>
      <c r="G98" s="99">
        <v>51785</v>
      </c>
      <c r="H98" s="99"/>
      <c r="I98" s="99">
        <v>229751</v>
      </c>
      <c r="J98" s="99"/>
      <c r="K98" s="99">
        <v>100216</v>
      </c>
      <c r="L98" s="99"/>
      <c r="M98" s="99">
        <v>25003</v>
      </c>
      <c r="N98" s="99"/>
      <c r="O98" s="18">
        <f>C98+E98+G98+I98+K98+M98</f>
        <v>452070</v>
      </c>
      <c r="P98" s="99"/>
      <c r="Q98" s="99">
        <v>452070</v>
      </c>
    </row>
    <row r="99" spans="2:17" ht="12.75">
      <c r="B99" s="21" t="s">
        <v>288</v>
      </c>
      <c r="C99" s="99">
        <v>0</v>
      </c>
      <c r="D99" s="99"/>
      <c r="E99" s="99">
        <v>16819</v>
      </c>
      <c r="F99" s="99"/>
      <c r="G99" s="99">
        <v>89894</v>
      </c>
      <c r="H99" s="99"/>
      <c r="I99" s="99">
        <v>149117</v>
      </c>
      <c r="J99" s="99"/>
      <c r="K99" s="99">
        <v>72120</v>
      </c>
      <c r="L99" s="99"/>
      <c r="M99" s="99">
        <v>131804</v>
      </c>
      <c r="N99" s="99"/>
      <c r="O99" s="18">
        <f>C99+E99+G99+I99+K99+M99</f>
        <v>459754</v>
      </c>
      <c r="P99" s="99"/>
      <c r="Q99" s="99">
        <v>459754</v>
      </c>
    </row>
    <row r="100" spans="2:17" ht="12.75">
      <c r="B100" s="21" t="s">
        <v>154</v>
      </c>
      <c r="C100" s="99">
        <v>0</v>
      </c>
      <c r="D100" s="99"/>
      <c r="E100" s="99">
        <v>51426</v>
      </c>
      <c r="F100" s="99"/>
      <c r="G100" s="99">
        <v>65281</v>
      </c>
      <c r="H100" s="99"/>
      <c r="I100" s="99">
        <v>145482</v>
      </c>
      <c r="J100" s="99"/>
      <c r="K100" s="99">
        <v>81352</v>
      </c>
      <c r="L100" s="99"/>
      <c r="M100" s="99">
        <v>52059</v>
      </c>
      <c r="N100" s="99"/>
      <c r="O100" s="18">
        <f>C100+E100+G100+I100+K100+M100</f>
        <v>395600</v>
      </c>
      <c r="P100" s="99"/>
      <c r="Q100" s="99">
        <v>395600</v>
      </c>
    </row>
    <row r="101" spans="2:17" ht="12.75">
      <c r="B101" s="21" t="s">
        <v>256</v>
      </c>
      <c r="C101" s="99">
        <v>0</v>
      </c>
      <c r="D101" s="99"/>
      <c r="E101" s="99">
        <v>765430</v>
      </c>
      <c r="F101" s="99"/>
      <c r="G101" s="99">
        <v>1568654</v>
      </c>
      <c r="H101" s="99"/>
      <c r="I101" s="99">
        <v>4298785</v>
      </c>
      <c r="J101" s="99"/>
      <c r="K101" s="99">
        <v>112354</v>
      </c>
      <c r="L101" s="99"/>
      <c r="M101" s="99">
        <v>356522</v>
      </c>
      <c r="N101" s="99"/>
      <c r="O101" s="18">
        <f>C101+E101+G101+I101+K101+M101</f>
        <v>7101745</v>
      </c>
      <c r="P101" s="99"/>
      <c r="Q101" s="99">
        <v>5228879</v>
      </c>
    </row>
    <row r="102" spans="3:17" ht="12.75">
      <c r="C102" s="101">
        <f>SUM(C98:C101)</f>
        <v>0</v>
      </c>
      <c r="E102" s="101">
        <f>SUM(E98:E101)</f>
        <v>878990</v>
      </c>
      <c r="G102" s="101">
        <f>SUM(G98:G101)</f>
        <v>1775614</v>
      </c>
      <c r="I102" s="101">
        <f>SUM(I98:I101)</f>
        <v>4823135</v>
      </c>
      <c r="K102" s="101">
        <f>SUM(K98:K101)</f>
        <v>366042</v>
      </c>
      <c r="M102" s="101">
        <f>SUM(M98:M101)</f>
        <v>565388</v>
      </c>
      <c r="O102" s="101">
        <f>SUM(O98:O101)</f>
        <v>8409169</v>
      </c>
      <c r="Q102" s="101">
        <f>SUM(Q98:Q101)</f>
        <v>6536303</v>
      </c>
    </row>
    <row r="103" spans="2:17" ht="13.5" thickBot="1">
      <c r="B103" s="21" t="s">
        <v>50</v>
      </c>
      <c r="C103" s="102">
        <f>C96+C102</f>
        <v>0</v>
      </c>
      <c r="E103" s="102">
        <f>E96+E102</f>
        <v>2927301</v>
      </c>
      <c r="G103" s="102">
        <f>G96+G102</f>
        <v>5143401</v>
      </c>
      <c r="I103" s="102">
        <f>I96+I102</f>
        <v>9652838</v>
      </c>
      <c r="K103" s="102">
        <f>K96+K102</f>
        <v>4888602</v>
      </c>
      <c r="M103" s="102">
        <f>M96+M102</f>
        <v>1786344</v>
      </c>
      <c r="O103" s="102">
        <f>O96+O102</f>
        <v>24398486</v>
      </c>
      <c r="Q103" s="102">
        <f>Q96+Q102</f>
        <v>24609384</v>
      </c>
    </row>
    <row r="104" ht="13.5" thickTop="1"/>
    <row r="116" spans="1:2" ht="12.75">
      <c r="A116" s="44" t="s">
        <v>156</v>
      </c>
      <c r="B116" s="10" t="s">
        <v>441</v>
      </c>
    </row>
    <row r="118" ht="12.75">
      <c r="B118" s="21" t="s">
        <v>136</v>
      </c>
    </row>
    <row r="120" spans="3:17" ht="12.75">
      <c r="C120" s="4" t="s">
        <v>105</v>
      </c>
      <c r="D120" s="4"/>
      <c r="E120" s="4" t="s">
        <v>120</v>
      </c>
      <c r="F120" s="4"/>
      <c r="G120" s="4" t="s">
        <v>121</v>
      </c>
      <c r="H120" s="4"/>
      <c r="I120" s="4" t="s">
        <v>122</v>
      </c>
      <c r="J120" s="4"/>
      <c r="K120" s="4" t="s">
        <v>123</v>
      </c>
      <c r="L120" s="4"/>
      <c r="M120" s="4" t="s">
        <v>125</v>
      </c>
      <c r="N120" s="4"/>
      <c r="O120" s="4">
        <v>2010</v>
      </c>
      <c r="P120" s="4"/>
      <c r="Q120" s="4">
        <v>2009</v>
      </c>
    </row>
    <row r="121" spans="2:17" ht="12.75">
      <c r="B121" s="21" t="s">
        <v>157</v>
      </c>
      <c r="C121" s="99"/>
      <c r="D121" s="99"/>
      <c r="E121" s="99"/>
      <c r="F121" s="99"/>
      <c r="G121" s="99"/>
      <c r="H121" s="99"/>
      <c r="I121" s="99"/>
      <c r="J121" s="99"/>
      <c r="K121" s="99"/>
      <c r="L121" s="99"/>
      <c r="M121" s="99"/>
      <c r="N121" s="99"/>
      <c r="O121" s="99"/>
      <c r="P121" s="99"/>
      <c r="Q121" s="99"/>
    </row>
    <row r="122" spans="2:17" ht="12.75">
      <c r="B122" s="21" t="s">
        <v>158</v>
      </c>
      <c r="C122" s="99">
        <v>0</v>
      </c>
      <c r="D122" s="99"/>
      <c r="E122" s="99">
        <v>108650</v>
      </c>
      <c r="F122" s="99"/>
      <c r="G122" s="99">
        <v>126950</v>
      </c>
      <c r="H122" s="99"/>
      <c r="I122" s="99">
        <v>250740</v>
      </c>
      <c r="J122" s="99"/>
      <c r="K122" s="99">
        <v>2500</v>
      </c>
      <c r="L122" s="99"/>
      <c r="M122" s="99">
        <v>16963</v>
      </c>
      <c r="N122" s="99"/>
      <c r="O122" s="18">
        <f>C122+E122+G122+I122+K122+M122</f>
        <v>505803</v>
      </c>
      <c r="P122" s="99"/>
      <c r="Q122" s="99">
        <v>420756</v>
      </c>
    </row>
    <row r="123" spans="2:17" ht="12.75">
      <c r="B123" s="21" t="s">
        <v>139</v>
      </c>
      <c r="C123" s="99">
        <v>0</v>
      </c>
      <c r="D123" s="99"/>
      <c r="E123" s="99">
        <v>254390</v>
      </c>
      <c r="F123" s="99"/>
      <c r="G123" s="99">
        <v>346784</v>
      </c>
      <c r="H123" s="99"/>
      <c r="I123" s="99">
        <v>854072</v>
      </c>
      <c r="J123" s="99"/>
      <c r="K123" s="99">
        <v>34568</v>
      </c>
      <c r="L123" s="99"/>
      <c r="M123" s="99">
        <v>203852</v>
      </c>
      <c r="N123" s="99"/>
      <c r="O123" s="18">
        <f>C123+E123+G123+I123+K123+M123</f>
        <v>1693666</v>
      </c>
      <c r="P123" s="99"/>
      <c r="Q123" s="99">
        <v>886731</v>
      </c>
    </row>
    <row r="124" spans="3:17" ht="12.75">
      <c r="C124" s="101">
        <f>SUM(C122:C123)</f>
        <v>0</v>
      </c>
      <c r="D124" s="99"/>
      <c r="E124" s="101">
        <f>SUM(E122:E123)</f>
        <v>363040</v>
      </c>
      <c r="F124" s="99"/>
      <c r="G124" s="101">
        <f>SUM(G122:G123)</f>
        <v>473734</v>
      </c>
      <c r="H124" s="99"/>
      <c r="I124" s="101">
        <f>SUM(I122:I123)</f>
        <v>1104812</v>
      </c>
      <c r="J124" s="99"/>
      <c r="K124" s="101">
        <f>SUM(K122:K123)</f>
        <v>37068</v>
      </c>
      <c r="L124" s="99"/>
      <c r="M124" s="101">
        <f>SUM(M122:M123)</f>
        <v>220815</v>
      </c>
      <c r="N124" s="99"/>
      <c r="O124" s="101">
        <f>SUM(O122:O123)</f>
        <v>2199469</v>
      </c>
      <c r="P124" s="99"/>
      <c r="Q124" s="101">
        <f>SUM(Q122:Q123)</f>
        <v>1307487</v>
      </c>
    </row>
    <row r="125" spans="3:17" ht="12.75">
      <c r="C125" s="99"/>
      <c r="D125" s="99"/>
      <c r="E125" s="99"/>
      <c r="F125" s="99"/>
      <c r="G125" s="99"/>
      <c r="H125" s="99"/>
      <c r="I125" s="99"/>
      <c r="J125" s="99"/>
      <c r="K125" s="99"/>
      <c r="L125" s="99"/>
      <c r="M125" s="99"/>
      <c r="N125" s="99"/>
      <c r="O125" s="99"/>
      <c r="P125" s="99"/>
      <c r="Q125" s="99"/>
    </row>
    <row r="126" spans="2:17" ht="12.75">
      <c r="B126" s="21" t="s">
        <v>159</v>
      </c>
      <c r="C126" s="99"/>
      <c r="D126" s="99"/>
      <c r="E126" s="99"/>
      <c r="F126" s="99"/>
      <c r="G126" s="99"/>
      <c r="H126" s="99"/>
      <c r="I126" s="99"/>
      <c r="J126" s="99"/>
      <c r="K126" s="99"/>
      <c r="L126" s="99"/>
      <c r="M126" s="99"/>
      <c r="N126" s="99"/>
      <c r="O126" s="99"/>
      <c r="P126" s="99"/>
      <c r="Q126" s="99"/>
    </row>
    <row r="127" spans="2:17" ht="12.75">
      <c r="B127" s="21" t="s">
        <v>257</v>
      </c>
      <c r="C127" s="99">
        <v>0</v>
      </c>
      <c r="D127" s="99"/>
      <c r="E127" s="99">
        <v>1600</v>
      </c>
      <c r="F127" s="99"/>
      <c r="G127" s="99">
        <v>0</v>
      </c>
      <c r="H127" s="99"/>
      <c r="I127" s="99">
        <v>0</v>
      </c>
      <c r="J127" s="99"/>
      <c r="K127" s="99">
        <v>0</v>
      </c>
      <c r="L127" s="99"/>
      <c r="M127" s="99">
        <v>0</v>
      </c>
      <c r="N127" s="99"/>
      <c r="O127" s="18">
        <f aca="true" t="shared" si="0" ref="O127:O136">C127+E127+G127+I127+K127+M127</f>
        <v>1600</v>
      </c>
      <c r="P127" s="99"/>
      <c r="Q127" s="99">
        <v>2750</v>
      </c>
    </row>
    <row r="128" spans="2:17" ht="12.75">
      <c r="B128" s="21" t="s">
        <v>140</v>
      </c>
      <c r="C128" s="99">
        <v>0</v>
      </c>
      <c r="D128" s="99"/>
      <c r="E128" s="99">
        <v>0</v>
      </c>
      <c r="F128" s="99"/>
      <c r="G128" s="99">
        <v>5890</v>
      </c>
      <c r="H128" s="99"/>
      <c r="I128" s="99">
        <v>0</v>
      </c>
      <c r="J128" s="99"/>
      <c r="K128" s="99">
        <v>0</v>
      </c>
      <c r="L128" s="99"/>
      <c r="M128" s="99">
        <v>0</v>
      </c>
      <c r="N128" s="99"/>
      <c r="O128" s="18">
        <f t="shared" si="0"/>
        <v>5890</v>
      </c>
      <c r="P128" s="99"/>
      <c r="Q128" s="99">
        <v>433316</v>
      </c>
    </row>
    <row r="129" spans="2:17" ht="12.75">
      <c r="B129" s="21" t="s">
        <v>258</v>
      </c>
      <c r="C129" s="99">
        <v>0</v>
      </c>
      <c r="D129" s="99"/>
      <c r="E129" s="99">
        <v>0</v>
      </c>
      <c r="F129" s="99"/>
      <c r="G129" s="99">
        <v>0</v>
      </c>
      <c r="H129" s="99"/>
      <c r="I129" s="99">
        <v>10446</v>
      </c>
      <c r="J129" s="99"/>
      <c r="K129" s="99">
        <v>0</v>
      </c>
      <c r="L129" s="99"/>
      <c r="M129" s="99">
        <v>0</v>
      </c>
      <c r="N129" s="99"/>
      <c r="O129" s="18">
        <f t="shared" si="0"/>
        <v>10446</v>
      </c>
      <c r="P129" s="99"/>
      <c r="Q129" s="99">
        <v>11288</v>
      </c>
    </row>
    <row r="130" spans="2:17" ht="12.75">
      <c r="B130" s="21" t="s">
        <v>259</v>
      </c>
      <c r="C130" s="99">
        <v>0</v>
      </c>
      <c r="D130" s="99"/>
      <c r="E130" s="99">
        <v>0</v>
      </c>
      <c r="F130" s="99"/>
      <c r="G130" s="99">
        <v>0</v>
      </c>
      <c r="H130" s="99"/>
      <c r="I130" s="99">
        <v>0</v>
      </c>
      <c r="J130" s="99"/>
      <c r="K130" s="99">
        <v>7356</v>
      </c>
      <c r="L130" s="99"/>
      <c r="M130" s="99">
        <v>0</v>
      </c>
      <c r="N130" s="99"/>
      <c r="O130" s="18">
        <f t="shared" si="0"/>
        <v>7356</v>
      </c>
      <c r="P130" s="99"/>
      <c r="Q130" s="99">
        <v>9700</v>
      </c>
    </row>
    <row r="131" spans="2:17" ht="12.75">
      <c r="B131" s="21" t="s">
        <v>260</v>
      </c>
      <c r="C131" s="99">
        <v>0</v>
      </c>
      <c r="D131" s="99"/>
      <c r="E131" s="99">
        <v>0</v>
      </c>
      <c r="F131" s="99"/>
      <c r="G131" s="99">
        <v>345033</v>
      </c>
      <c r="H131" s="99"/>
      <c r="I131" s="99">
        <v>0</v>
      </c>
      <c r="J131" s="99"/>
      <c r="K131" s="99">
        <v>0</v>
      </c>
      <c r="L131" s="99"/>
      <c r="M131" s="99">
        <v>0</v>
      </c>
      <c r="N131" s="99"/>
      <c r="O131" s="18">
        <f t="shared" si="0"/>
        <v>345033</v>
      </c>
      <c r="P131" s="99"/>
      <c r="Q131" s="99">
        <v>137759</v>
      </c>
    </row>
    <row r="132" spans="2:17" ht="12.75">
      <c r="B132" s="21" t="s">
        <v>261</v>
      </c>
      <c r="C132" s="99">
        <v>0</v>
      </c>
      <c r="D132" s="99"/>
      <c r="E132" s="99">
        <v>0</v>
      </c>
      <c r="F132" s="99"/>
      <c r="G132" s="99">
        <v>0</v>
      </c>
      <c r="H132" s="99"/>
      <c r="I132" s="99">
        <v>9691</v>
      </c>
      <c r="J132" s="99"/>
      <c r="K132" s="99">
        <v>0</v>
      </c>
      <c r="L132" s="99"/>
      <c r="M132" s="99">
        <v>0</v>
      </c>
      <c r="N132" s="99"/>
      <c r="O132" s="18">
        <f t="shared" si="0"/>
        <v>9691</v>
      </c>
      <c r="P132" s="99"/>
      <c r="Q132" s="99">
        <v>11445876</v>
      </c>
    </row>
    <row r="133" spans="2:17" ht="12.75">
      <c r="B133" s="21" t="s">
        <v>262</v>
      </c>
      <c r="C133" s="99">
        <v>0</v>
      </c>
      <c r="D133" s="99"/>
      <c r="E133" s="99">
        <v>0</v>
      </c>
      <c r="F133" s="99"/>
      <c r="G133" s="99">
        <v>0</v>
      </c>
      <c r="H133" s="99"/>
      <c r="I133" s="99">
        <v>0</v>
      </c>
      <c r="J133" s="99"/>
      <c r="K133" s="99">
        <v>0</v>
      </c>
      <c r="L133" s="99"/>
      <c r="M133" s="99">
        <v>12088</v>
      </c>
      <c r="N133" s="99"/>
      <c r="O133" s="18">
        <f t="shared" si="0"/>
        <v>12088</v>
      </c>
      <c r="P133" s="99"/>
      <c r="Q133" s="99">
        <v>13358</v>
      </c>
    </row>
    <row r="134" spans="2:17" ht="12.75">
      <c r="B134" s="21" t="s">
        <v>263</v>
      </c>
      <c r="C134" s="99">
        <v>0</v>
      </c>
      <c r="D134" s="99"/>
      <c r="E134" s="99">
        <v>0</v>
      </c>
      <c r="F134" s="99"/>
      <c r="G134" s="99">
        <v>0</v>
      </c>
      <c r="H134" s="99"/>
      <c r="I134" s="99">
        <v>0</v>
      </c>
      <c r="J134" s="99"/>
      <c r="K134" s="99">
        <v>0</v>
      </c>
      <c r="L134" s="99"/>
      <c r="M134" s="99">
        <v>23640</v>
      </c>
      <c r="N134" s="99"/>
      <c r="O134" s="18">
        <f t="shared" si="0"/>
        <v>23640</v>
      </c>
      <c r="P134" s="99"/>
      <c r="Q134" s="99">
        <v>23760</v>
      </c>
    </row>
    <row r="135" spans="2:17" ht="12.75">
      <c r="B135" s="21" t="s">
        <v>264</v>
      </c>
      <c r="C135" s="99">
        <v>0</v>
      </c>
      <c r="D135" s="99"/>
      <c r="E135" s="99">
        <v>0</v>
      </c>
      <c r="F135" s="99"/>
      <c r="G135" s="99">
        <v>0</v>
      </c>
      <c r="H135" s="99"/>
      <c r="I135" s="99">
        <v>2661588</v>
      </c>
      <c r="J135" s="99"/>
      <c r="K135" s="99">
        <v>0</v>
      </c>
      <c r="L135" s="99"/>
      <c r="M135" s="99">
        <v>0</v>
      </c>
      <c r="N135" s="99"/>
      <c r="O135" s="18">
        <f t="shared" si="0"/>
        <v>2661588</v>
      </c>
      <c r="P135" s="99"/>
      <c r="Q135" s="99">
        <v>333191</v>
      </c>
    </row>
    <row r="136" spans="2:17" ht="12.75">
      <c r="B136" s="21" t="s">
        <v>265</v>
      </c>
      <c r="C136" s="99">
        <v>0</v>
      </c>
      <c r="D136" s="99"/>
      <c r="E136" s="99">
        <v>37194</v>
      </c>
      <c r="F136" s="99"/>
      <c r="G136" s="99">
        <v>0</v>
      </c>
      <c r="H136" s="99"/>
      <c r="I136" s="99">
        <v>0</v>
      </c>
      <c r="J136" s="99"/>
      <c r="K136" s="99">
        <v>0</v>
      </c>
      <c r="L136" s="99"/>
      <c r="M136" s="99">
        <v>0</v>
      </c>
      <c r="N136" s="99"/>
      <c r="O136" s="18">
        <f t="shared" si="0"/>
        <v>37194</v>
      </c>
      <c r="P136" s="99"/>
      <c r="Q136" s="99">
        <v>127917</v>
      </c>
    </row>
    <row r="137" spans="3:17" ht="12.75">
      <c r="C137" s="101">
        <f>SUM(C127:C136)</f>
        <v>0</v>
      </c>
      <c r="D137" s="99"/>
      <c r="E137" s="101">
        <f>SUM(E127:E136)</f>
        <v>38794</v>
      </c>
      <c r="F137" s="99"/>
      <c r="G137" s="101">
        <f>SUM(G127:G136)</f>
        <v>350923</v>
      </c>
      <c r="H137" s="99"/>
      <c r="I137" s="101">
        <f>SUM(I127:I136)</f>
        <v>2681725</v>
      </c>
      <c r="J137" s="99"/>
      <c r="K137" s="101">
        <f>SUM(K127:K136)</f>
        <v>7356</v>
      </c>
      <c r="L137" s="99"/>
      <c r="M137" s="101">
        <f>SUM(M127:M136)</f>
        <v>35728</v>
      </c>
      <c r="N137" s="99"/>
      <c r="O137" s="101">
        <f>SUM(O127:O136)</f>
        <v>3114526</v>
      </c>
      <c r="P137" s="99"/>
      <c r="Q137" s="101">
        <f>SUM(Q127:Q136)</f>
        <v>12538915</v>
      </c>
    </row>
    <row r="138" spans="2:17" ht="13.5" thickBot="1">
      <c r="B138" s="21" t="s">
        <v>42</v>
      </c>
      <c r="C138" s="100">
        <f>C124+C137</f>
        <v>0</v>
      </c>
      <c r="D138" s="99"/>
      <c r="E138" s="100">
        <f>E124+E137</f>
        <v>401834</v>
      </c>
      <c r="F138" s="99"/>
      <c r="G138" s="100">
        <f>G124+G137</f>
        <v>824657</v>
      </c>
      <c r="H138" s="99"/>
      <c r="I138" s="100">
        <f>I124+I137</f>
        <v>3786537</v>
      </c>
      <c r="J138" s="99"/>
      <c r="K138" s="100">
        <f>K124+K137</f>
        <v>44424</v>
      </c>
      <c r="L138" s="99"/>
      <c r="M138" s="100">
        <f>M124+M137</f>
        <v>256543</v>
      </c>
      <c r="N138" s="99"/>
      <c r="O138" s="100">
        <f>O124+O137</f>
        <v>5313995</v>
      </c>
      <c r="P138" s="99"/>
      <c r="Q138" s="100">
        <f>Q124+Q137</f>
        <v>13846402</v>
      </c>
    </row>
    <row r="139" spans="3:17" ht="13.5" thickTop="1">
      <c r="C139" s="99"/>
      <c r="D139" s="99"/>
      <c r="E139" s="99"/>
      <c r="F139" s="99"/>
      <c r="G139" s="99"/>
      <c r="H139" s="99"/>
      <c r="I139" s="99"/>
      <c r="J139" s="99"/>
      <c r="K139" s="99"/>
      <c r="L139" s="99"/>
      <c r="M139" s="99"/>
      <c r="N139" s="99"/>
      <c r="O139" s="99"/>
      <c r="P139" s="99"/>
      <c r="Q139" s="99"/>
    </row>
    <row r="141" ht="12.75">
      <c r="B141" s="21" t="s">
        <v>472</v>
      </c>
    </row>
    <row r="142" spans="2:17" ht="25.5" customHeight="1">
      <c r="B142" s="161" t="s">
        <v>400</v>
      </c>
      <c r="C142" s="161"/>
      <c r="D142" s="161"/>
      <c r="E142" s="161"/>
      <c r="F142" s="161"/>
      <c r="G142" s="161"/>
      <c r="H142" s="161"/>
      <c r="I142" s="161"/>
      <c r="J142" s="161"/>
      <c r="K142" s="161"/>
      <c r="L142" s="161"/>
      <c r="M142" s="161"/>
      <c r="N142" s="161"/>
      <c r="O142" s="161"/>
      <c r="P142" s="161"/>
      <c r="Q142" s="161"/>
    </row>
  </sheetData>
  <sheetProtection/>
  <mergeCells count="3">
    <mergeCell ref="B9:Q9"/>
    <mergeCell ref="B21:Q21"/>
    <mergeCell ref="B142:Q142"/>
  </mergeCells>
  <printOptions horizontalCentered="1"/>
  <pageMargins left="0.5" right="0.5" top="1" bottom="1" header="0.5" footer="0.5"/>
  <pageSetup firstPageNumber="16" useFirstPageNumber="1" horizontalDpi="600" verticalDpi="600" orientation="landscape" paperSize="9" scale="90" r:id="rId1"/>
  <headerFooter alignWithMargins="0">
    <oddHeader>&amp;RHAQUE SHAHALAM MANSUR &amp;&amp; CO.
Chartered Accountants</oddHeader>
    <oddFooter>&amp;C&amp;P</oddFooter>
  </headerFooter>
</worksheet>
</file>

<file path=xl/worksheets/sheet9.xml><?xml version="1.0" encoding="utf-8"?>
<worksheet xmlns="http://schemas.openxmlformats.org/spreadsheetml/2006/main" xmlns:r="http://schemas.openxmlformats.org/officeDocument/2006/relationships">
  <dimension ref="A1:H50"/>
  <sheetViews>
    <sheetView zoomScalePageLayoutView="0" workbookViewId="0" topLeftCell="A1">
      <selection activeCell="B11" sqref="B11"/>
    </sheetView>
  </sheetViews>
  <sheetFormatPr defaultColWidth="9.140625" defaultRowHeight="12.75"/>
  <cols>
    <col min="1" max="1" width="4.7109375" style="7" customWidth="1"/>
    <col min="2" max="2" width="18.7109375" style="0" customWidth="1"/>
    <col min="3" max="3" width="9.7109375" style="0" customWidth="1"/>
    <col min="4" max="5" width="10.7109375" style="0" customWidth="1"/>
    <col min="6" max="6" width="9.7109375" style="0" customWidth="1"/>
    <col min="7" max="8" width="11.7109375" style="0" customWidth="1"/>
  </cols>
  <sheetData>
    <row r="1" spans="1:2" ht="12.75">
      <c r="A1" s="44" t="s">
        <v>178</v>
      </c>
      <c r="B1" s="1" t="s">
        <v>160</v>
      </c>
    </row>
    <row r="3" spans="7:8" ht="12.75">
      <c r="G3" s="4">
        <v>2010</v>
      </c>
      <c r="H3" s="4">
        <v>2009</v>
      </c>
    </row>
    <row r="4" ht="12.75">
      <c r="B4" s="1" t="s">
        <v>8</v>
      </c>
    </row>
    <row r="5" ht="12.75">
      <c r="B5" s="1"/>
    </row>
    <row r="6" spans="2:8" ht="12.75">
      <c r="B6" s="9" t="s">
        <v>161</v>
      </c>
      <c r="G6" s="72">
        <v>500000000</v>
      </c>
      <c r="H6" s="72">
        <v>500000000</v>
      </c>
    </row>
    <row r="8" ht="12.75">
      <c r="B8" s="1" t="s">
        <v>72</v>
      </c>
    </row>
    <row r="9" ht="12.75">
      <c r="B9" s="1"/>
    </row>
    <row r="10" spans="2:8" ht="12.75">
      <c r="B10" s="9" t="s">
        <v>162</v>
      </c>
      <c r="G10" s="71">
        <v>48500000</v>
      </c>
      <c r="H10" s="71">
        <v>48500000</v>
      </c>
    </row>
    <row r="12" ht="12.75">
      <c r="B12" s="1" t="s">
        <v>1</v>
      </c>
    </row>
    <row r="13" spans="4:8" ht="12.75">
      <c r="D13" s="162">
        <v>2010</v>
      </c>
      <c r="E13" s="162"/>
      <c r="G13" s="162">
        <v>2009</v>
      </c>
      <c r="H13" s="162"/>
    </row>
    <row r="14" spans="4:8" ht="12.75">
      <c r="D14" s="7" t="s">
        <v>9</v>
      </c>
      <c r="E14" s="4" t="s">
        <v>10</v>
      </c>
      <c r="G14" s="7" t="s">
        <v>9</v>
      </c>
      <c r="H14" s="4" t="s">
        <v>10</v>
      </c>
    </row>
    <row r="15" spans="2:8" ht="12.75">
      <c r="B15" s="103" t="s">
        <v>164</v>
      </c>
      <c r="D15" s="5">
        <v>52675</v>
      </c>
      <c r="E15" s="79">
        <f>D15/D19*100</f>
        <v>10.860824742268042</v>
      </c>
      <c r="G15" s="5">
        <v>52675</v>
      </c>
      <c r="H15" s="79">
        <f>G15/G19*100</f>
        <v>10.860824742268042</v>
      </c>
    </row>
    <row r="16" spans="2:8" ht="12.75">
      <c r="B16" s="103" t="s">
        <v>57</v>
      </c>
      <c r="D16" s="5">
        <v>261895</v>
      </c>
      <c r="E16" s="79">
        <f>D16/D19*100</f>
        <v>53.99896907216495</v>
      </c>
      <c r="G16" s="5">
        <v>257344</v>
      </c>
      <c r="H16" s="79">
        <f>G16/G19*100</f>
        <v>53.06061855670103</v>
      </c>
    </row>
    <row r="17" spans="2:8" ht="12.75">
      <c r="B17" s="103" t="s">
        <v>165</v>
      </c>
      <c r="D17" s="5">
        <v>152684</v>
      </c>
      <c r="E17" s="79">
        <f>D17/D19*100</f>
        <v>31.48123711340206</v>
      </c>
      <c r="G17" s="5">
        <v>156203</v>
      </c>
      <c r="H17" s="79">
        <f>G17/G19*100</f>
        <v>32.20680412371134</v>
      </c>
    </row>
    <row r="18" spans="2:8" ht="12.75">
      <c r="B18" t="s">
        <v>166</v>
      </c>
      <c r="D18" s="5">
        <v>17746</v>
      </c>
      <c r="E18" s="79">
        <f>D18/D19*100</f>
        <v>3.6589690721649486</v>
      </c>
      <c r="G18" s="5">
        <v>18778</v>
      </c>
      <c r="H18" s="79">
        <f>G18/G19*100</f>
        <v>3.871752577319588</v>
      </c>
    </row>
    <row r="19" spans="2:8" ht="13.5" thickBot="1">
      <c r="B19" t="s">
        <v>50</v>
      </c>
      <c r="D19" s="14">
        <f>SUM(D15:D18)</f>
        <v>485000</v>
      </c>
      <c r="E19" s="68">
        <f>SUM(E15:E18)</f>
        <v>100</v>
      </c>
      <c r="G19" s="14">
        <f>SUM(G15:G18)</f>
        <v>485000</v>
      </c>
      <c r="H19" s="68">
        <f>SUM(H15:H18)</f>
        <v>100</v>
      </c>
    </row>
    <row r="20" ht="13.5" thickTop="1"/>
    <row r="21" ht="12.75">
      <c r="B21" s="1" t="s">
        <v>0</v>
      </c>
    </row>
    <row r="23" spans="2:8" ht="37.5" customHeight="1">
      <c r="B23" s="166" t="s">
        <v>11</v>
      </c>
      <c r="C23" s="166"/>
      <c r="D23" s="166"/>
      <c r="E23" s="166"/>
      <c r="F23" s="166"/>
      <c r="G23" s="166"/>
      <c r="H23" s="166"/>
    </row>
    <row r="25" spans="2:8" ht="12.75">
      <c r="B25" s="64" t="s">
        <v>2</v>
      </c>
      <c r="C25" s="164" t="s">
        <v>290</v>
      </c>
      <c r="D25" s="165"/>
      <c r="E25" s="165" t="s">
        <v>9</v>
      </c>
      <c r="F25" s="165"/>
      <c r="G25" s="165" t="s">
        <v>13</v>
      </c>
      <c r="H25" s="165"/>
    </row>
    <row r="26" spans="2:8" ht="12.75">
      <c r="B26" s="65" t="s">
        <v>12</v>
      </c>
      <c r="C26" s="63">
        <v>2010</v>
      </c>
      <c r="D26" s="63">
        <v>2009</v>
      </c>
      <c r="E26" s="63">
        <v>2010</v>
      </c>
      <c r="F26" s="63">
        <v>2009</v>
      </c>
      <c r="G26" s="63">
        <v>2010</v>
      </c>
      <c r="H26" s="63">
        <v>2009</v>
      </c>
    </row>
    <row r="27" spans="2:8" ht="12.75">
      <c r="B27" s="78" t="s">
        <v>167</v>
      </c>
      <c r="C27" s="66">
        <v>3990</v>
      </c>
      <c r="D27" s="66">
        <v>4345</v>
      </c>
      <c r="E27" s="36">
        <v>125791</v>
      </c>
      <c r="F27" s="36">
        <v>129216</v>
      </c>
      <c r="G27" s="38">
        <v>25.94</v>
      </c>
      <c r="H27" s="38">
        <v>26.64</v>
      </c>
    </row>
    <row r="28" spans="2:8" ht="12.75">
      <c r="B28" s="39" t="s">
        <v>170</v>
      </c>
      <c r="C28" s="39">
        <v>116</v>
      </c>
      <c r="D28" s="39">
        <v>110</v>
      </c>
      <c r="E28" s="37">
        <v>113539</v>
      </c>
      <c r="F28" s="37">
        <v>107974</v>
      </c>
      <c r="G28" s="39">
        <v>23.41</v>
      </c>
      <c r="H28" s="39">
        <v>22.26</v>
      </c>
    </row>
    <row r="29" spans="2:8" ht="12.75">
      <c r="B29" s="39" t="s">
        <v>171</v>
      </c>
      <c r="C29" s="39">
        <v>2</v>
      </c>
      <c r="D29" s="39">
        <v>2</v>
      </c>
      <c r="E29" s="37">
        <v>13210</v>
      </c>
      <c r="F29" s="37">
        <v>13210</v>
      </c>
      <c r="G29" s="39">
        <v>2.73</v>
      </c>
      <c r="H29" s="39">
        <v>2.73</v>
      </c>
    </row>
    <row r="30" spans="2:8" ht="12.75">
      <c r="B30" s="39" t="s">
        <v>172</v>
      </c>
      <c r="C30" s="39">
        <v>5</v>
      </c>
      <c r="D30" s="39">
        <v>5</v>
      </c>
      <c r="E30" s="37">
        <v>69465</v>
      </c>
      <c r="F30" s="37">
        <v>69455</v>
      </c>
      <c r="G30" s="39">
        <v>14.32</v>
      </c>
      <c r="H30" s="39">
        <v>14.32</v>
      </c>
    </row>
    <row r="31" spans="2:8" ht="12.75">
      <c r="B31" s="39" t="s">
        <v>173</v>
      </c>
      <c r="C31" s="39">
        <v>2</v>
      </c>
      <c r="D31" s="39">
        <v>2</v>
      </c>
      <c r="E31" s="37">
        <v>49290</v>
      </c>
      <c r="F31" s="37">
        <v>49530</v>
      </c>
      <c r="G31" s="39">
        <v>10.16</v>
      </c>
      <c r="H31" s="39">
        <v>10.21</v>
      </c>
    </row>
    <row r="32" spans="2:8" ht="12.75">
      <c r="B32" s="39" t="s">
        <v>174</v>
      </c>
      <c r="C32" s="39">
        <v>0</v>
      </c>
      <c r="D32" s="39">
        <v>0</v>
      </c>
      <c r="E32" s="37">
        <v>0</v>
      </c>
      <c r="F32" s="37">
        <v>0</v>
      </c>
      <c r="G32" s="39">
        <v>0</v>
      </c>
      <c r="H32" s="39">
        <v>0</v>
      </c>
    </row>
    <row r="33" spans="2:8" ht="12.75">
      <c r="B33" s="39" t="s">
        <v>175</v>
      </c>
      <c r="C33" s="39">
        <v>0</v>
      </c>
      <c r="D33" s="39">
        <v>0</v>
      </c>
      <c r="E33" s="37">
        <v>0</v>
      </c>
      <c r="F33" s="37">
        <v>0</v>
      </c>
      <c r="G33" s="39">
        <v>0</v>
      </c>
      <c r="H33" s="39">
        <v>0</v>
      </c>
    </row>
    <row r="34" spans="2:8" ht="12.75">
      <c r="B34" s="39" t="s">
        <v>168</v>
      </c>
      <c r="C34" s="39">
        <v>0</v>
      </c>
      <c r="D34" s="39">
        <v>0</v>
      </c>
      <c r="E34" s="37">
        <v>0</v>
      </c>
      <c r="F34" s="37">
        <v>0</v>
      </c>
      <c r="G34" s="39">
        <v>0</v>
      </c>
      <c r="H34" s="39">
        <v>0</v>
      </c>
    </row>
    <row r="35" spans="2:8" ht="12.75">
      <c r="B35" s="39" t="s">
        <v>169</v>
      </c>
      <c r="C35" s="39">
        <v>1</v>
      </c>
      <c r="D35" s="39">
        <v>1</v>
      </c>
      <c r="E35" s="37">
        <v>113705</v>
      </c>
      <c r="F35" s="37">
        <v>115615</v>
      </c>
      <c r="G35" s="39">
        <v>23.44</v>
      </c>
      <c r="H35" s="39">
        <v>23.84</v>
      </c>
    </row>
    <row r="36" spans="2:8" ht="13.5" thickBot="1">
      <c r="B36" s="67" t="s">
        <v>50</v>
      </c>
      <c r="C36" s="69">
        <f aca="true" t="shared" si="0" ref="C36:H36">SUM(C27:C35)</f>
        <v>4116</v>
      </c>
      <c r="D36" s="69">
        <f t="shared" si="0"/>
        <v>4465</v>
      </c>
      <c r="E36" s="70">
        <f t="shared" si="0"/>
        <v>485000</v>
      </c>
      <c r="F36" s="70">
        <f t="shared" si="0"/>
        <v>485000</v>
      </c>
      <c r="G36" s="145">
        <f t="shared" si="0"/>
        <v>100</v>
      </c>
      <c r="H36" s="145">
        <f t="shared" si="0"/>
        <v>100</v>
      </c>
    </row>
    <row r="37" ht="13.5" thickTop="1"/>
    <row r="38" ht="12.75">
      <c r="B38" s="10" t="s">
        <v>4</v>
      </c>
    </row>
    <row r="39" spans="1:2" ht="12.75">
      <c r="A39" s="50"/>
      <c r="B39" s="50"/>
    </row>
    <row r="40" spans="2:8" ht="26.25" customHeight="1">
      <c r="B40" s="163" t="s">
        <v>71</v>
      </c>
      <c r="C40" s="163"/>
      <c r="D40" s="163"/>
      <c r="E40" s="163"/>
      <c r="F40" s="163"/>
      <c r="G40" s="163"/>
      <c r="H40" s="163"/>
    </row>
    <row r="41" spans="1:2" ht="12.75">
      <c r="A41" s="60"/>
      <c r="B41" s="21"/>
    </row>
    <row r="42" ht="12.75">
      <c r="B42" s="10" t="s">
        <v>3</v>
      </c>
    </row>
    <row r="43" spans="1:2" ht="12.75">
      <c r="A43" s="50"/>
      <c r="B43" s="50"/>
    </row>
    <row r="44" spans="2:8" ht="37.5" customHeight="1">
      <c r="B44" s="163" t="s">
        <v>426</v>
      </c>
      <c r="C44" s="163"/>
      <c r="D44" s="163"/>
      <c r="E44" s="163"/>
      <c r="F44" s="163"/>
      <c r="G44" s="163"/>
      <c r="H44" s="163"/>
    </row>
    <row r="45" s="9" customFormat="1" ht="12.75">
      <c r="A45" s="7"/>
    </row>
    <row r="46" s="9" customFormat="1" ht="12.75">
      <c r="A46" s="7"/>
    </row>
    <row r="47" s="9" customFormat="1" ht="12.75">
      <c r="A47" s="7"/>
    </row>
    <row r="48" s="9" customFormat="1" ht="12.75">
      <c r="A48" s="7"/>
    </row>
    <row r="49" s="9" customFormat="1" ht="12.75">
      <c r="A49" s="7"/>
    </row>
    <row r="50" s="9" customFormat="1" ht="12.75">
      <c r="A50" s="7"/>
    </row>
  </sheetData>
  <sheetProtection/>
  <mergeCells count="8">
    <mergeCell ref="D13:E13"/>
    <mergeCell ref="G13:H13"/>
    <mergeCell ref="B40:H40"/>
    <mergeCell ref="B44:H44"/>
    <mergeCell ref="C25:D25"/>
    <mergeCell ref="E25:F25"/>
    <mergeCell ref="G25:H25"/>
    <mergeCell ref="B23:H23"/>
  </mergeCells>
  <printOptions horizontalCentered="1"/>
  <pageMargins left="0.75" right="0.75" top="1" bottom="1" header="0.5" footer="0.5"/>
  <pageSetup firstPageNumber="20" useFirstPageNumber="1" horizontalDpi="600" verticalDpi="600" orientation="portrait" paperSize="9" r:id="rId1"/>
  <headerFooter alignWithMargins="0">
    <oddHeader>&amp;RHAQUE SHAHALAM MANSUR &amp;&amp; CO.
Chartered Accountants</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Tapas</dc:creator>
  <cp:keywords/>
  <dc:description/>
  <cp:lastModifiedBy>Absar</cp:lastModifiedBy>
  <cp:lastPrinted>2015-12-10T04:14:36Z</cp:lastPrinted>
  <dcterms:created xsi:type="dcterms:W3CDTF">2001-03-18T04:19:11Z</dcterms:created>
  <dcterms:modified xsi:type="dcterms:W3CDTF">2015-12-10T04:15:39Z</dcterms:modified>
  <cp:category/>
  <cp:version/>
  <cp:contentType/>
  <cp:contentStatus/>
</cp:coreProperties>
</file>