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45" windowHeight="1065" tabRatio="601" activeTab="0"/>
  </bookViews>
  <sheets>
    <sheet name="Circular HYA-13" sheetId="1" r:id="rId1"/>
    <sheet name="BS" sheetId="2" r:id="rId2"/>
    <sheet name="PL" sheetId="3" r:id="rId3"/>
    <sheet name="CF" sheetId="4" r:id="rId4"/>
    <sheet name="CE" sheetId="5" r:id="rId5"/>
    <sheet name="N-2" sheetId="6" r:id="rId6"/>
    <sheet name="N-3" sheetId="7" r:id="rId7"/>
    <sheet name="N-4" sheetId="8" r:id="rId8"/>
    <sheet name="N-5" sheetId="9" r:id="rId9"/>
  </sheets>
  <definedNames>
    <definedName name="_xlnm.Print_Area" localSheetId="1">'BS'!$B$2:$H$45</definedName>
    <definedName name="_xlnm.Print_Area" localSheetId="4">'CE'!$A$1:$G$28</definedName>
    <definedName name="_xlnm.Print_Area" localSheetId="3">'CF'!$B$2:$H$29</definedName>
    <definedName name="_xlnm.Print_Area" localSheetId="0">'Circular HYA-13'!$A$1:$P$68</definedName>
    <definedName name="_xlnm.Print_Area" localSheetId="5">'N-2'!$A$1:$E$69</definedName>
    <definedName name="_xlnm.Print_Area" localSheetId="6">'N-3'!$A$1:$G$20</definedName>
    <definedName name="_xlnm.Print_Area" localSheetId="7">'N-4'!$A$1:$E$80</definedName>
    <definedName name="_xlnm.Print_Area" localSheetId="8">'N-5'!$A$69:$E$126</definedName>
    <definedName name="_xlnm.Print_Area" localSheetId="2">'PL'!$A$1:$K$31</definedName>
  </definedNames>
  <calcPr fullCalcOnLoad="1"/>
</workbook>
</file>

<file path=xl/sharedStrings.xml><?xml version="1.0" encoding="utf-8"?>
<sst xmlns="http://schemas.openxmlformats.org/spreadsheetml/2006/main" count="479" uniqueCount="315">
  <si>
    <t>Premium</t>
  </si>
  <si>
    <t>Collection from Sales &amp; Others</t>
  </si>
  <si>
    <t>Payment for Cost &amp; Expenses</t>
  </si>
  <si>
    <t>AUTHORIZED CAPITAL</t>
  </si>
  <si>
    <t>No. of Shares</t>
  </si>
  <si>
    <t xml:space="preserve"> %</t>
  </si>
  <si>
    <t>Non-Current Assets</t>
  </si>
  <si>
    <t>Current Assets</t>
  </si>
  <si>
    <t>Current Liabilities</t>
  </si>
  <si>
    <t>Tk.</t>
  </si>
  <si>
    <t>Basic Earning per Share (EPS)</t>
  </si>
  <si>
    <t>Share Premium</t>
  </si>
  <si>
    <t>Shareholders’ Equity</t>
  </si>
  <si>
    <t>Acquisition of Fixed Assets</t>
  </si>
  <si>
    <t>Date: Dhaka</t>
  </si>
  <si>
    <t xml:space="preserve">Notes </t>
  </si>
  <si>
    <t>Particulars</t>
  </si>
  <si>
    <t>Turnover</t>
  </si>
  <si>
    <t>referred to in our report of even date.</t>
  </si>
  <si>
    <t>HAQUE SHAHALAM MANSUR &amp; CO.</t>
  </si>
  <si>
    <t>Chartered Accountants</t>
  </si>
  <si>
    <t>Taka</t>
  </si>
  <si>
    <t>Gross Profit</t>
  </si>
  <si>
    <t>Operating Expenses</t>
  </si>
  <si>
    <t>Cost of Goods Sold</t>
  </si>
  <si>
    <t>PROFIT &amp; LOSS ACCOUNT</t>
  </si>
  <si>
    <t>Total</t>
  </si>
  <si>
    <t>CASH FLOW STATEMENT</t>
  </si>
  <si>
    <t>CASH FLOW FROM OPERATING ACTIVITIES:</t>
  </si>
  <si>
    <t>CASH FLOW FROM INVESTING ACTIVITIES:</t>
  </si>
  <si>
    <t>CASH FLOW FROM FINANCING ACTIVITIES:</t>
  </si>
  <si>
    <t>BALANCE SHEET</t>
  </si>
  <si>
    <t>Fixed Assets</t>
  </si>
  <si>
    <t>General Public</t>
  </si>
  <si>
    <t>STATEMENT OF CHANGES IN EQUITY</t>
  </si>
  <si>
    <t xml:space="preserve">Share </t>
  </si>
  <si>
    <t xml:space="preserve">Capital </t>
  </si>
  <si>
    <t>Net Cash Generated from Operating Activities</t>
  </si>
  <si>
    <t>Net Cash used in Investing Activities</t>
  </si>
  <si>
    <t>Net Cash Generated from Financing Activities</t>
  </si>
  <si>
    <t>This is the Statement of Changes in Equity</t>
  </si>
  <si>
    <t>Selling &amp; Distribution Expenses</t>
  </si>
  <si>
    <t>Share Capital</t>
  </si>
  <si>
    <t>Retained Earnings</t>
  </si>
  <si>
    <t>Retained</t>
  </si>
  <si>
    <t>Earnings</t>
  </si>
  <si>
    <t>Advances, Deposits &amp; Prepayments</t>
  </si>
  <si>
    <t>ISSUED, SUBSCRIBED &amp; PAID-UP CAPITAL</t>
  </si>
  <si>
    <t>AZIZ PIPES LIMITED</t>
  </si>
  <si>
    <t>Pre-Production Expenses</t>
  </si>
  <si>
    <t>Inventories</t>
  </si>
  <si>
    <t>Accounts Receivable-Trade</t>
  </si>
  <si>
    <t>Accounts Payable (Goods Supply)</t>
  </si>
  <si>
    <t xml:space="preserve">Provision for Income Tax  </t>
  </si>
  <si>
    <t>Unclaimed Dividend</t>
  </si>
  <si>
    <t>Cash Credit</t>
  </si>
  <si>
    <t>Creditors &amp; Accruals</t>
  </si>
  <si>
    <t>Revenue Reserves &amp; Surplus</t>
  </si>
  <si>
    <t>Staff Gratuity</t>
  </si>
  <si>
    <t>Loan Fund</t>
  </si>
  <si>
    <t>Deferred Revenue Expenditure</t>
  </si>
  <si>
    <t>Short Term Loan (Block A/c)</t>
  </si>
  <si>
    <t>Term Loan (Block A/c)</t>
  </si>
  <si>
    <t>Property &amp; Assets</t>
  </si>
  <si>
    <t>Capital &amp; Liabilities</t>
  </si>
  <si>
    <t>Administrative &amp; General Expenses</t>
  </si>
  <si>
    <t>Revenue Reserves</t>
  </si>
  <si>
    <t>&amp; Surplus</t>
  </si>
  <si>
    <t>Revaluation Reserve</t>
  </si>
  <si>
    <t>The break-up of the amount is shown below :</t>
  </si>
  <si>
    <t>The break-up of the amount is shown below</t>
  </si>
  <si>
    <t>Factory (Cash &amp; Bank)</t>
  </si>
  <si>
    <t>Agrani Bank-Principal Br.</t>
  </si>
  <si>
    <t>The break-up of the amount is shown below:</t>
  </si>
  <si>
    <t>ADVANCES:</t>
  </si>
  <si>
    <t>General Advance</t>
  </si>
  <si>
    <t>Staff Advance</t>
  </si>
  <si>
    <t>Advance Income Tax</t>
  </si>
  <si>
    <t>DEPOSITS:</t>
  </si>
  <si>
    <t>Security Deposits</t>
  </si>
  <si>
    <t>Earnest Money</t>
  </si>
  <si>
    <t xml:space="preserve">CASH: </t>
  </si>
  <si>
    <t>Head Office</t>
  </si>
  <si>
    <t>BANK:</t>
  </si>
  <si>
    <t>SHARE CAPITAL: TK. 48,500,000</t>
  </si>
  <si>
    <t>Total Taka</t>
  </si>
  <si>
    <t>Directors/Sponsors</t>
  </si>
  <si>
    <t>Financial Institutions</t>
  </si>
  <si>
    <t>ICB Investors Account</t>
  </si>
  <si>
    <t>General Reserve</t>
  </si>
  <si>
    <t>Dividend Equalization Fund</t>
  </si>
  <si>
    <t>SHARE PREMIUM: TK. 106,700,000</t>
  </si>
  <si>
    <t>TAX HOLIDAY RESERVE: TK. 23,016,918</t>
  </si>
  <si>
    <t>Uttara Bank Ltd.</t>
  </si>
  <si>
    <t>National Bank Ltd.</t>
  </si>
  <si>
    <t>Salary &amp; Allowances</t>
  </si>
  <si>
    <t>Telephone Charges</t>
  </si>
  <si>
    <t>Water Supply &amp; Sewerage</t>
  </si>
  <si>
    <t>Provident Fund</t>
  </si>
  <si>
    <t>Wages &amp; Allowances</t>
  </si>
  <si>
    <t>Interest on Loan &amp; Advance</t>
  </si>
  <si>
    <t>Lease Rental Payable</t>
  </si>
  <si>
    <t>This is made up as under:</t>
  </si>
  <si>
    <t>This is made up  as under:</t>
  </si>
  <si>
    <t>Electricity &amp; Power (Absorbed)</t>
  </si>
  <si>
    <t>Opening Work-In-Process</t>
  </si>
  <si>
    <t>Closing Work-In-Process</t>
  </si>
  <si>
    <t>Opening Stock of Raw Materials</t>
  </si>
  <si>
    <t>Closing Stock of  Raw Materials</t>
  </si>
  <si>
    <t>Fuel &amp; Lubricants</t>
  </si>
  <si>
    <t>Repairs &amp; Maintenance</t>
  </si>
  <si>
    <t>Factory Maintenance</t>
  </si>
  <si>
    <t xml:space="preserve">Salary &amp; Allowances </t>
  </si>
  <si>
    <t>Travelling &amp; Conveyance</t>
  </si>
  <si>
    <t>Rent &amp; Rates</t>
  </si>
  <si>
    <t>Audit Fees</t>
  </si>
  <si>
    <t>Uniform Expenses</t>
  </si>
  <si>
    <t>Postage &amp; Telegram</t>
  </si>
  <si>
    <t>Gardening Expenses</t>
  </si>
  <si>
    <t>Medical Expenses</t>
  </si>
  <si>
    <t>Guest House Expenses</t>
  </si>
  <si>
    <t>Advertisement &amp; Publicity</t>
  </si>
  <si>
    <t xml:space="preserve">Miscellaneous </t>
  </si>
  <si>
    <t>Carrying Charges</t>
  </si>
  <si>
    <t>Research &amp; Training</t>
  </si>
  <si>
    <t>Internet Bill Expenses</t>
  </si>
  <si>
    <t>Depreciation</t>
  </si>
  <si>
    <t>Bank Charges</t>
  </si>
  <si>
    <t>Fittings Making Cost</t>
  </si>
  <si>
    <t>Cost of Goods Manufactured</t>
  </si>
  <si>
    <t>Cost of Materials Consumed</t>
  </si>
  <si>
    <t>This is made up as follows:</t>
  </si>
  <si>
    <t>Wages &amp; Salaries</t>
  </si>
  <si>
    <t>Financial Expenses</t>
  </si>
  <si>
    <t>Net Cash Inflow/(Outflow)</t>
  </si>
  <si>
    <t>Cash &amp; Bank Balances</t>
  </si>
  <si>
    <t>Workers' Profit Participation/Welfare Fund</t>
  </si>
  <si>
    <t>Advance VAT Charges</t>
  </si>
  <si>
    <t>Southeast Bank Ltd.</t>
  </si>
  <si>
    <t>Standard Bank Ltd.</t>
  </si>
  <si>
    <t>Islami Bank Bangladesh Ltd.</t>
  </si>
  <si>
    <t>Exim Bank Ltd.</t>
  </si>
  <si>
    <t>Janata Bank</t>
  </si>
  <si>
    <t>Mutual Trust Bank Ltd.</t>
  </si>
  <si>
    <t>Jamuna Bank Ltd.</t>
  </si>
  <si>
    <t>Standard Chartered Bank</t>
  </si>
  <si>
    <t>Dutch Bangla Bank Ltd</t>
  </si>
  <si>
    <t>Electricity Charges (Head Office)</t>
  </si>
  <si>
    <t>Electricity Charges (Factory)</t>
  </si>
  <si>
    <t>Opening Stock of Finished Goods</t>
  </si>
  <si>
    <t>Cost of Goods available for Sales</t>
  </si>
  <si>
    <t>Closing Stock of Finished Goods</t>
  </si>
  <si>
    <t>Canteen Charges</t>
  </si>
  <si>
    <t xml:space="preserve">Insurance Premium </t>
  </si>
  <si>
    <t>Entertainment Expenses</t>
  </si>
  <si>
    <t>Electricity Charges</t>
  </si>
  <si>
    <t>Newspaper &amp; Periodicals</t>
  </si>
  <si>
    <t>The balance represents against the parties for goods supplies of the Company.</t>
  </si>
  <si>
    <t>Margin on Bank Guarantee</t>
  </si>
  <si>
    <t>Board Meeting Fees</t>
  </si>
  <si>
    <t>Opening Stock of Raw Material</t>
  </si>
  <si>
    <t>Add. Purchase of Raw Materials</t>
  </si>
  <si>
    <t>Less. Closing stock of Raw Materials</t>
  </si>
  <si>
    <t>Consumption of Raw Materials</t>
  </si>
  <si>
    <t>Raw Materials Consumption are given below:</t>
  </si>
  <si>
    <t>Amount (Tk.)</t>
  </si>
  <si>
    <t>Stationery Expenses</t>
  </si>
  <si>
    <t>CDBL Expenses</t>
  </si>
  <si>
    <t>As per last account</t>
  </si>
  <si>
    <t>Less: Written off</t>
  </si>
  <si>
    <t>Less: Adjustment</t>
  </si>
  <si>
    <t>Contribution to WPPF</t>
  </si>
  <si>
    <t>Transport Maintenances</t>
  </si>
  <si>
    <t>Office Maintenances</t>
  </si>
  <si>
    <t>Net Operating Cash Flow per Share</t>
  </si>
  <si>
    <t>Note</t>
  </si>
  <si>
    <t>Adjustment during the year</t>
  </si>
  <si>
    <t>Provision during the year</t>
  </si>
  <si>
    <t>CASH CREDIT: TK. 359,535,025</t>
  </si>
  <si>
    <t>17th April, 2011</t>
  </si>
  <si>
    <t>Net Asset Value (NAV) per Share</t>
  </si>
  <si>
    <t>31st December</t>
  </si>
  <si>
    <t>Net Profit before Income Tax</t>
  </si>
  <si>
    <t>January to</t>
  </si>
  <si>
    <t>Payment of  SEBL BlockAccount</t>
  </si>
  <si>
    <t xml:space="preserve">Raw Materials </t>
  </si>
  <si>
    <t xml:space="preserve">Finished Goods </t>
  </si>
  <si>
    <t xml:space="preserve">Work-in-Process </t>
  </si>
  <si>
    <t>SHORT TERM LOAN(Uttara Bank Ltd.): TK. 57,200,000</t>
  </si>
  <si>
    <t>Net Profit during the period</t>
  </si>
  <si>
    <t>Growth</t>
  </si>
  <si>
    <t>Remarks</t>
  </si>
  <si>
    <t>(In %)</t>
  </si>
  <si>
    <t>Turnover (In M.Ton)</t>
  </si>
  <si>
    <t>Payment of  Lease Rental</t>
  </si>
  <si>
    <t>Payment of  Gratuity</t>
  </si>
  <si>
    <t>Net Profit after tax</t>
  </si>
  <si>
    <t>Weighted average number of ordinary shares in issue</t>
  </si>
  <si>
    <t>Net Cash from Operating Activities</t>
  </si>
  <si>
    <t>Basic EPS</t>
  </si>
  <si>
    <t>(%)</t>
  </si>
  <si>
    <t>on Sales</t>
  </si>
  <si>
    <t>Net Profit after Income Tax</t>
  </si>
  <si>
    <t>Balance as on 01-01-2012</t>
  </si>
  <si>
    <t xml:space="preserve">Revaluation Reserve </t>
  </si>
  <si>
    <t xml:space="preserve">Tax Holiday Reserve </t>
  </si>
  <si>
    <t>Annexure-3</t>
  </si>
  <si>
    <t xml:space="preserve">Opening Cash &amp; Bank Balances </t>
  </si>
  <si>
    <t xml:space="preserve">Closing Cash &amp; Bank Balances </t>
  </si>
  <si>
    <t>Balance as on 01-01-2013</t>
  </si>
  <si>
    <t>Total Taka:-</t>
  </si>
  <si>
    <t>DEFERRED REVENUE EXPENDITURE: TK. 1,472,547</t>
  </si>
  <si>
    <t>PRE-PRODUCTION EXPENSES: TK. 20,360,031</t>
  </si>
  <si>
    <t>REVENUE RESERVE &amp; SURPLUS: TK. 76,281,027</t>
  </si>
  <si>
    <t>REVALUATION RESERVE: TK. 52,409,109</t>
  </si>
  <si>
    <t>Add: Profit during the year</t>
  </si>
  <si>
    <t>5,000,000 Ordinary Shares of Tk. 10/- each</t>
  </si>
  <si>
    <t xml:space="preserve"> Composition of Shareholding:</t>
  </si>
  <si>
    <t>Operating Profit before WPPF</t>
  </si>
  <si>
    <t>AGM Expenses</t>
  </si>
  <si>
    <t>FOR THE PERIOD ENDED 30TH JUNE-2013</t>
  </si>
  <si>
    <t>June,2013</t>
  </si>
  <si>
    <t>June,2012</t>
  </si>
  <si>
    <t>TURNOVER: TK. 198,825,238</t>
  </si>
  <si>
    <t>COST OF GOODS MANUFACTURED: TK. 184,019,327</t>
  </si>
  <si>
    <t>COST OF MATERIALS CONSUMED: TK. 168,363,746</t>
  </si>
  <si>
    <t xml:space="preserve">Materials </t>
  </si>
  <si>
    <t>FACTORY OVERHEAD: TK. 10,451,982</t>
  </si>
  <si>
    <t>ADMINISTRATIVE &amp; GENERAL EXPENSES: TK. 11,895,685</t>
  </si>
  <si>
    <t>FINANCIAL EXPENSES: TK. 53,224</t>
  </si>
  <si>
    <t>BASIC EARNING PER SHARE (EPS): TK 0.40</t>
  </si>
  <si>
    <t>NET OPERATING CASH FLOW PER SHARE: TK. 2.55</t>
  </si>
  <si>
    <t>CREDITORS &amp; ACCRUALS: TK. 49,653,491</t>
  </si>
  <si>
    <t>CASH &amp; BANK BALANCES: TK. 7,771,534</t>
  </si>
  <si>
    <t>ADVANCES, DEPOSITS &amp; PREPAYMENTS: TK. 28,441,666</t>
  </si>
  <si>
    <t>ACCOUNTS RECEIVABLE-TRADE: TK. 120,147,758</t>
  </si>
  <si>
    <t>INVENTORIES: TK. 117,161,856</t>
  </si>
  <si>
    <t>ACCOUNTS PAYABLE (GOODS SUPPLY): TK. 66,913,141</t>
  </si>
  <si>
    <t>Provision for Tax</t>
  </si>
  <si>
    <t>AS ON 30TH JUNE-2013</t>
  </si>
  <si>
    <t>30th June</t>
  </si>
  <si>
    <t xml:space="preserve">Factory Overhead </t>
  </si>
  <si>
    <t xml:space="preserve">Cost of Materials Consumed </t>
  </si>
  <si>
    <t xml:space="preserve">Cost of Goods Manufactured </t>
  </si>
  <si>
    <t>WORKERS' PROFIT PARTICIPATION/WELFARE FUND: TK.361,063</t>
  </si>
  <si>
    <t>PROVISION FOR INCOME TAX: TK. 6,178,884</t>
  </si>
  <si>
    <t>RETAINED EARNINGS: TK. (433,424,071)</t>
  </si>
  <si>
    <t>Total Assets:-</t>
  </si>
  <si>
    <t>Total Shareholders’ Equity &amp; Liabilities:-</t>
  </si>
  <si>
    <t>FOR THE PERIOD ENDED 30TH JUNE 2013</t>
  </si>
  <si>
    <t>Balance as on 30-06-2012</t>
  </si>
  <si>
    <t>Balance as on 30.06-2013</t>
  </si>
  <si>
    <t xml:space="preserve">Donation </t>
  </si>
  <si>
    <t>Legal ,Taxes,Listing &amp; Other Exp.</t>
  </si>
  <si>
    <t>COST OF GOODS SOLD: TK. 183,579,210</t>
  </si>
  <si>
    <t>TERM LOAN(Southeast Bank Ltd): TK. 77,334,390</t>
  </si>
  <si>
    <t>HALF YEARLY  FINANCIAL STATEMENT</t>
  </si>
  <si>
    <t>Cash flow Statement (Un-audited)</t>
  </si>
  <si>
    <r>
      <t xml:space="preserve">           </t>
    </r>
    <r>
      <rPr>
        <b/>
        <u val="single"/>
        <sz val="9"/>
        <rFont val="Arial"/>
        <family val="2"/>
      </rPr>
      <t>Registered Office : 93, Motijheel C/A, Dhaka-1000.</t>
    </r>
  </si>
  <si>
    <t>for the period of 1st January to 30th June-13</t>
  </si>
  <si>
    <t>Balance Sheet (Un-audited) as at 3oth June, 2013</t>
  </si>
  <si>
    <t xml:space="preserve"> </t>
  </si>
  <si>
    <t>Taka'000s</t>
  </si>
  <si>
    <t>1 Jan to</t>
  </si>
  <si>
    <t>Taka '000s</t>
  </si>
  <si>
    <t>Advances,Deposits &amp; Prepayments</t>
  </si>
  <si>
    <t>Payment of Gratuity</t>
  </si>
  <si>
    <t>Total Assets</t>
  </si>
  <si>
    <t>Payment of  SEBL  Term Loan</t>
  </si>
  <si>
    <t>EQUITY &amp; LIABILITIES</t>
  </si>
  <si>
    <t>Net Cash  Inflow / (outflow)</t>
  </si>
  <si>
    <t>Net operating Cash Flow per Share</t>
  </si>
  <si>
    <t>(Md. Nurul Absar)</t>
  </si>
  <si>
    <t>(Md. Moniruzzaman Panna)</t>
  </si>
  <si>
    <t>Chief Financial Officer</t>
  </si>
  <si>
    <t>Managing Director (C.C)</t>
  </si>
  <si>
    <t>Total Equity &amp; Liabilities</t>
  </si>
  <si>
    <t>Statement of Changes in Shareholders' Equity (Un-audited)</t>
  </si>
  <si>
    <t>for the period of 1st January to 30thJune2013</t>
  </si>
  <si>
    <t>Chief  Financial Officer</t>
  </si>
  <si>
    <t>Managing Director(C.C)</t>
  </si>
  <si>
    <t xml:space="preserve">Revenue </t>
  </si>
  <si>
    <t>Capital</t>
  </si>
  <si>
    <t>Reserve</t>
  </si>
  <si>
    <t>Loss</t>
  </si>
  <si>
    <t>Profit &amp; Loss Account (Un-audited)</t>
  </si>
  <si>
    <t>for the period from 1st January to 30th June ,2013</t>
  </si>
  <si>
    <t xml:space="preserve">Balance as at </t>
  </si>
  <si>
    <t>1st Jan-2012</t>
  </si>
  <si>
    <t>Jan to</t>
  </si>
  <si>
    <t xml:space="preserve">April to </t>
  </si>
  <si>
    <t xml:space="preserve">Net profit for </t>
  </si>
  <si>
    <t>June'13</t>
  </si>
  <si>
    <t>June'12</t>
  </si>
  <si>
    <t>the period of 1st Jan</t>
  </si>
  <si>
    <t>to 30th June-2012</t>
  </si>
  <si>
    <t xml:space="preserve">Balance as </t>
  </si>
  <si>
    <t>at 30th June-12</t>
  </si>
  <si>
    <t xml:space="preserve">Operating Profit </t>
  </si>
  <si>
    <t xml:space="preserve">Workers profit participation Fund </t>
  </si>
  <si>
    <t>1st Jan-2013</t>
  </si>
  <si>
    <t>Net Profit before  Tax</t>
  </si>
  <si>
    <t xml:space="preserve">Tax provission </t>
  </si>
  <si>
    <t>Net Profit after  Tax</t>
  </si>
  <si>
    <t>to 30th June-2013</t>
  </si>
  <si>
    <t xml:space="preserve"> Earning per Share (EPS)</t>
  </si>
  <si>
    <t>30th June-2013</t>
  </si>
  <si>
    <t xml:space="preserve">Note:- The Company and Banks have gone into litigation to mitigate their respective grievances </t>
  </si>
  <si>
    <t xml:space="preserve">and such no interest has been charged during the period against those loans. Previous year </t>
  </si>
  <si>
    <t>figures has been re-arrange where necessary.</t>
  </si>
  <si>
    <t>Chief  Financial  Officer</t>
  </si>
  <si>
    <t xml:space="preserve">       Managing Director(C.C)</t>
  </si>
  <si>
    <t xml:space="preserve"> Chief Financial Officer</t>
  </si>
  <si>
    <t>Sd/</t>
  </si>
  <si>
    <t>485,000 0Ordinary Shares of Tk. 10/- each paid-up in full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</si>
</sst>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0.0%"/>
    <numFmt numFmtId="185" formatCode="_(* #,##0.0_);_(* \(#,##0.0\);_(* &quot;-&quot;?_);_(@_)"/>
    <numFmt numFmtId="186" formatCode="_(* #,##0.0000_);_(* \(#,##0.0000\);_(* &quot;-&quot;??_);_(@_)"/>
    <numFmt numFmtId="187" formatCode="_(* #,##0.00000_);_(* \(#,##0.00000\);_(* &quot;-&quot;??_);_(@_)"/>
    <numFmt numFmtId="188" formatCode="_(* #,##0_);_(* \(#,##0\);_(* &quot;-&quot;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-* #,##0_-;\-* #,##0_-;_-* &quot;-&quot;??_-;_-@_-"/>
    <numFmt numFmtId="196" formatCode="0.00_ ;\-0.0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_-;\-* #,##0.0_-;_-* &quot;-&quot;?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sz val="7.5"/>
      <name val="Arial"/>
      <family val="2"/>
    </font>
    <font>
      <b/>
      <u val="doubleAccounting"/>
      <sz val="8"/>
      <name val="Arial"/>
      <family val="2"/>
    </font>
    <font>
      <b/>
      <u val="singleAccounting"/>
      <sz val="8"/>
      <name val="Arial"/>
      <family val="2"/>
    </font>
    <font>
      <u val="singleAccounting"/>
      <sz val="8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2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2" fontId="1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182" fontId="1" fillId="0" borderId="11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2" fontId="0" fillId="0" borderId="12" xfId="42" applyNumberFormat="1" applyFont="1" applyBorder="1" applyAlignment="1">
      <alignment/>
    </xf>
    <xf numFmtId="0" fontId="0" fillId="0" borderId="0" xfId="0" applyFont="1" applyAlignment="1">
      <alignment horizontal="right"/>
    </xf>
    <xf numFmtId="182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182" fontId="0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2" fontId="0" fillId="0" borderId="12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82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2" fontId="1" fillId="0" borderId="0" xfId="42" applyNumberFormat="1" applyFont="1" applyBorder="1" applyAlignment="1">
      <alignment horizontal="right"/>
    </xf>
    <xf numFmtId="182" fontId="1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12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182" fontId="0" fillId="0" borderId="13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182" fontId="0" fillId="0" borderId="16" xfId="42" applyNumberFormat="1" applyFont="1" applyBorder="1" applyAlignment="1">
      <alignment/>
    </xf>
    <xf numFmtId="182" fontId="0" fillId="0" borderId="17" xfId="42" applyNumberFormat="1" applyFont="1" applyBorder="1" applyAlignment="1">
      <alignment/>
    </xf>
    <xf numFmtId="182" fontId="0" fillId="0" borderId="18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182" fontId="2" fillId="0" borderId="0" xfId="42" applyNumberFormat="1" applyFont="1" applyAlignment="1">
      <alignment/>
    </xf>
    <xf numFmtId="182" fontId="3" fillId="0" borderId="0" xfId="42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1" xfId="42" applyNumberFormat="1" applyFont="1" applyBorder="1" applyAlignment="1">
      <alignment/>
    </xf>
    <xf numFmtId="0" fontId="0" fillId="0" borderId="0" xfId="0" applyFont="1" applyAlignment="1">
      <alignment vertical="top" wrapText="1"/>
    </xf>
    <xf numFmtId="182" fontId="0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182" fontId="0" fillId="0" borderId="13" xfId="42" applyNumberFormat="1" applyFont="1" applyBorder="1" applyAlignment="1">
      <alignment/>
    </xf>
    <xf numFmtId="182" fontId="0" fillId="0" borderId="17" xfId="42" applyNumberFormat="1" applyFont="1" applyBorder="1" applyAlignment="1">
      <alignment/>
    </xf>
    <xf numFmtId="182" fontId="0" fillId="0" borderId="10" xfId="42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2" fontId="0" fillId="0" borderId="0" xfId="0" applyNumberFormat="1" applyFont="1" applyAlignment="1">
      <alignment/>
    </xf>
    <xf numFmtId="0" fontId="5" fillId="0" borderId="20" xfId="0" applyFont="1" applyBorder="1" applyAlignment="1">
      <alignment/>
    </xf>
    <xf numFmtId="171" fontId="1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182" fontId="1" fillId="0" borderId="0" xfId="42" applyNumberFormat="1" applyFont="1" applyAlignment="1">
      <alignment/>
    </xf>
    <xf numFmtId="182" fontId="1" fillId="0" borderId="23" xfId="42" applyNumberFormat="1" applyFont="1" applyBorder="1" applyAlignment="1">
      <alignment horizontal="right"/>
    </xf>
    <xf numFmtId="182" fontId="1" fillId="0" borderId="24" xfId="42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1" fillId="0" borderId="16" xfId="42" applyNumberFormat="1" applyFont="1" applyBorder="1" applyAlignment="1">
      <alignment horizontal="right"/>
    </xf>
    <xf numFmtId="182" fontId="0" fillId="0" borderId="16" xfId="42" applyNumberFormat="1" applyFont="1" applyBorder="1" applyAlignment="1">
      <alignment horizontal="right"/>
    </xf>
    <xf numFmtId="182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1" fontId="1" fillId="0" borderId="17" xfId="42" applyFont="1" applyBorder="1" applyAlignment="1">
      <alignment horizontal="right"/>
    </xf>
    <xf numFmtId="171" fontId="1" fillId="0" borderId="18" xfId="42" applyFont="1" applyBorder="1" applyAlignment="1">
      <alignment horizontal="right"/>
    </xf>
    <xf numFmtId="0" fontId="0" fillId="0" borderId="12" xfId="0" applyBorder="1" applyAlignment="1">
      <alignment/>
    </xf>
    <xf numFmtId="182" fontId="1" fillId="0" borderId="11" xfId="42" applyNumberFormat="1" applyFont="1" applyBorder="1" applyAlignment="1">
      <alignment/>
    </xf>
    <xf numFmtId="0" fontId="1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82" fontId="1" fillId="0" borderId="21" xfId="42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182" fontId="0" fillId="0" borderId="18" xfId="42" applyNumberFormat="1" applyFont="1" applyBorder="1" applyAlignment="1">
      <alignment/>
    </xf>
    <xf numFmtId="171" fontId="0" fillId="0" borderId="14" xfId="42" applyFont="1" applyBorder="1" applyAlignment="1">
      <alignment/>
    </xf>
    <xf numFmtId="171" fontId="0" fillId="0" borderId="16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17" xfId="42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1" fillId="0" borderId="16" xfId="42" applyNumberFormat="1" applyFont="1" applyBorder="1" applyAlignment="1">
      <alignment horizontal="right"/>
    </xf>
    <xf numFmtId="4" fontId="1" fillId="0" borderId="16" xfId="42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42" applyNumberFormat="1" applyFont="1" applyBorder="1" applyAlignment="1">
      <alignment horizontal="center"/>
    </xf>
    <xf numFmtId="171" fontId="0" fillId="0" borderId="18" xfId="42" applyFont="1" applyBorder="1" applyAlignment="1">
      <alignment/>
    </xf>
    <xf numFmtId="0" fontId="1" fillId="0" borderId="27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182" fontId="1" fillId="0" borderId="14" xfId="42" applyNumberFormat="1" applyFont="1" applyBorder="1" applyAlignment="1">
      <alignment horizontal="right"/>
    </xf>
    <xf numFmtId="171" fontId="0" fillId="0" borderId="15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2" fontId="25" fillId="0" borderId="16" xfId="0" applyNumberFormat="1" applyFont="1" applyBorder="1" applyAlignment="1">
      <alignment/>
    </xf>
    <xf numFmtId="182" fontId="26" fillId="0" borderId="2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182" fontId="1" fillId="0" borderId="13" xfId="0" applyNumberFormat="1" applyFont="1" applyBorder="1" applyAlignment="1">
      <alignment horizontal="center"/>
    </xf>
    <xf numFmtId="182" fontId="1" fillId="0" borderId="10" xfId="42" applyNumberFormat="1" applyFont="1" applyBorder="1" applyAlignment="1">
      <alignment horizontal="right"/>
    </xf>
    <xf numFmtId="182" fontId="1" fillId="0" borderId="12" xfId="42" applyNumberFormat="1" applyFont="1" applyBorder="1" applyAlignment="1">
      <alignment horizontal="right"/>
    </xf>
    <xf numFmtId="182" fontId="1" fillId="0" borderId="12" xfId="42" applyNumberFormat="1" applyFont="1" applyBorder="1" applyAlignment="1">
      <alignment/>
    </xf>
    <xf numFmtId="171" fontId="1" fillId="0" borderId="13" xfId="0" applyNumberFormat="1" applyFont="1" applyBorder="1" applyAlignment="1">
      <alignment/>
    </xf>
    <xf numFmtId="4" fontId="0" fillId="0" borderId="14" xfId="42" applyNumberFormat="1" applyFont="1" applyBorder="1" applyAlignment="1">
      <alignment/>
    </xf>
    <xf numFmtId="4" fontId="0" fillId="0" borderId="16" xfId="42" applyNumberFormat="1" applyFont="1" applyBorder="1" applyAlignment="1">
      <alignment/>
    </xf>
    <xf numFmtId="4" fontId="0" fillId="0" borderId="18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182" fontId="25" fillId="0" borderId="0" xfId="0" applyNumberFormat="1" applyFont="1" applyBorder="1" applyAlignment="1">
      <alignment/>
    </xf>
    <xf numFmtId="182" fontId="1" fillId="0" borderId="28" xfId="42" applyNumberFormat="1" applyFont="1" applyBorder="1" applyAlignment="1">
      <alignment/>
    </xf>
    <xf numFmtId="182" fontId="1" fillId="0" borderId="29" xfId="42" applyNumberFormat="1" applyFont="1" applyBorder="1" applyAlignment="1">
      <alignment/>
    </xf>
    <xf numFmtId="182" fontId="1" fillId="0" borderId="30" xfId="42" applyNumberFormat="1" applyFont="1" applyBorder="1" applyAlignment="1">
      <alignment/>
    </xf>
    <xf numFmtId="182" fontId="1" fillId="0" borderId="16" xfId="42" applyNumberFormat="1" applyFont="1" applyBorder="1" applyAlignment="1">
      <alignment/>
    </xf>
    <xf numFmtId="0" fontId="1" fillId="0" borderId="31" xfId="0" applyFont="1" applyBorder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42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171" fontId="0" fillId="0" borderId="34" xfId="42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182" fontId="1" fillId="0" borderId="37" xfId="42" applyNumberFormat="1" applyFont="1" applyBorder="1" applyAlignment="1">
      <alignment horizontal="center"/>
    </xf>
    <xf numFmtId="182" fontId="0" fillId="0" borderId="37" xfId="42" applyNumberFormat="1" applyFont="1" applyBorder="1" applyAlignment="1">
      <alignment/>
    </xf>
    <xf numFmtId="182" fontId="1" fillId="0" borderId="38" xfId="42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182" fontId="0" fillId="0" borderId="39" xfId="42" applyNumberFormat="1" applyFont="1" applyBorder="1" applyAlignment="1">
      <alignment/>
    </xf>
    <xf numFmtId="182" fontId="0" fillId="0" borderId="40" xfId="42" applyNumberFormat="1" applyFont="1" applyBorder="1" applyAlignment="1">
      <alignment/>
    </xf>
    <xf numFmtId="182" fontId="0" fillId="0" borderId="41" xfId="42" applyNumberFormat="1" applyFont="1" applyBorder="1" applyAlignment="1">
      <alignment/>
    </xf>
    <xf numFmtId="182" fontId="1" fillId="0" borderId="25" xfId="42" applyNumberFormat="1" applyFont="1" applyBorder="1" applyAlignment="1">
      <alignment/>
    </xf>
    <xf numFmtId="0" fontId="0" fillId="0" borderId="32" xfId="0" applyFont="1" applyBorder="1" applyAlignment="1">
      <alignment vertical="center"/>
    </xf>
    <xf numFmtId="182" fontId="0" fillId="0" borderId="25" xfId="42" applyNumberFormat="1" applyFont="1" applyBorder="1" applyAlignment="1">
      <alignment/>
    </xf>
    <xf numFmtId="182" fontId="1" fillId="0" borderId="42" xfId="42" applyNumberFormat="1" applyFont="1" applyBorder="1" applyAlignment="1">
      <alignment/>
    </xf>
    <xf numFmtId="182" fontId="0" fillId="0" borderId="25" xfId="42" applyNumberFormat="1" applyFont="1" applyBorder="1" applyAlignment="1">
      <alignment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right"/>
    </xf>
    <xf numFmtId="171" fontId="1" fillId="0" borderId="34" xfId="42" applyFont="1" applyBorder="1" applyAlignment="1">
      <alignment/>
    </xf>
    <xf numFmtId="182" fontId="0" fillId="0" borderId="34" xfId="42" applyNumberFormat="1" applyFont="1" applyBorder="1" applyAlignment="1">
      <alignment/>
    </xf>
    <xf numFmtId="171" fontId="1" fillId="0" borderId="35" xfId="42" applyFont="1" applyBorder="1" applyAlignment="1">
      <alignment/>
    </xf>
    <xf numFmtId="171" fontId="0" fillId="0" borderId="37" xfId="42" applyFont="1" applyBorder="1" applyAlignment="1">
      <alignment/>
    </xf>
    <xf numFmtId="0" fontId="1" fillId="0" borderId="38" xfId="0" applyFont="1" applyBorder="1" applyAlignment="1">
      <alignment horizontal="center"/>
    </xf>
    <xf numFmtId="182" fontId="25" fillId="0" borderId="0" xfId="42" applyNumberFormat="1" applyFont="1" applyBorder="1" applyAlignment="1">
      <alignment/>
    </xf>
    <xf numFmtId="182" fontId="25" fillId="0" borderId="0" xfId="42" applyNumberFormat="1" applyFont="1" applyAlignment="1">
      <alignment/>
    </xf>
    <xf numFmtId="182" fontId="1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1" fillId="0" borderId="32" xfId="0" applyFont="1" applyBorder="1" applyAlignment="1">
      <alignment horizontal="right"/>
    </xf>
    <xf numFmtId="0" fontId="30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37" xfId="0" applyFont="1" applyBorder="1" applyAlignment="1">
      <alignment horizontal="center" vertical="center"/>
    </xf>
    <xf numFmtId="0" fontId="29" fillId="0" borderId="36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0" xfId="0" applyFont="1" applyAlignment="1">
      <alignment/>
    </xf>
    <xf numFmtId="0" fontId="3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32" xfId="0" applyFont="1" applyBorder="1" applyAlignment="1">
      <alignment horizontal="left" vertical="center"/>
    </xf>
    <xf numFmtId="0" fontId="31" fillId="0" borderId="0" xfId="0" applyFont="1" applyBorder="1" applyAlignment="1">
      <alignment horizontal="centerContinuous" vertical="center"/>
    </xf>
    <xf numFmtId="0" fontId="31" fillId="0" borderId="25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32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15" fontId="4" fillId="0" borderId="25" xfId="0" applyNumberFormat="1" applyFont="1" applyBorder="1" applyAlignment="1">
      <alignment horizontal="center"/>
    </xf>
    <xf numFmtId="0" fontId="29" fillId="0" borderId="32" xfId="0" applyFont="1" applyBorder="1" applyAlignment="1">
      <alignment/>
    </xf>
    <xf numFmtId="0" fontId="29" fillId="0" borderId="25" xfId="0" applyFont="1" applyBorder="1" applyAlignment="1">
      <alignment/>
    </xf>
    <xf numFmtId="3" fontId="29" fillId="0" borderId="0" xfId="0" applyNumberFormat="1" applyFont="1" applyBorder="1" applyAlignment="1">
      <alignment horizontal="center"/>
    </xf>
    <xf numFmtId="3" fontId="29" fillId="0" borderId="25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right"/>
    </xf>
    <xf numFmtId="169" fontId="4" fillId="0" borderId="25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0" fillId="0" borderId="36" xfId="0" applyFont="1" applyBorder="1" applyAlignment="1">
      <alignment horizontal="center" vertical="center"/>
    </xf>
    <xf numFmtId="15" fontId="4" fillId="0" borderId="25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center"/>
    </xf>
    <xf numFmtId="182" fontId="4" fillId="0" borderId="0" xfId="42" applyNumberFormat="1" applyFont="1" applyBorder="1" applyAlignment="1">
      <alignment horizontal="center"/>
    </xf>
    <xf numFmtId="182" fontId="4" fillId="0" borderId="25" xfId="42" applyNumberFormat="1" applyFont="1" applyBorder="1" applyAlignment="1">
      <alignment horizontal="center"/>
    </xf>
    <xf numFmtId="169" fontId="29" fillId="0" borderId="0" xfId="0" applyNumberFormat="1" applyFont="1" applyBorder="1" applyAlignment="1">
      <alignment horizontal="right"/>
    </xf>
    <xf numFmtId="169" fontId="29" fillId="0" borderId="25" xfId="0" applyNumberFormat="1" applyFont="1" applyBorder="1" applyAlignment="1">
      <alignment horizontal="right"/>
    </xf>
    <xf numFmtId="182" fontId="29" fillId="0" borderId="0" xfId="0" applyNumberFormat="1" applyFont="1" applyAlignment="1">
      <alignment/>
    </xf>
    <xf numFmtId="188" fontId="29" fillId="0" borderId="10" xfId="0" applyNumberFormat="1" applyFont="1" applyBorder="1" applyAlignment="1" quotePrefix="1">
      <alignment horizontal="center"/>
    </xf>
    <xf numFmtId="188" fontId="29" fillId="0" borderId="0" xfId="0" applyNumberFormat="1" applyFont="1" applyBorder="1" applyAlignment="1" quotePrefix="1">
      <alignment horizontal="center"/>
    </xf>
    <xf numFmtId="182" fontId="29" fillId="0" borderId="10" xfId="42" applyNumberFormat="1" applyFont="1" applyBorder="1" applyAlignment="1">
      <alignment/>
    </xf>
    <xf numFmtId="182" fontId="29" fillId="0" borderId="0" xfId="42" applyNumberFormat="1" applyFont="1" applyBorder="1" applyAlignment="1">
      <alignment/>
    </xf>
    <xf numFmtId="182" fontId="29" fillId="0" borderId="25" xfId="42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182" fontId="29" fillId="0" borderId="25" xfId="0" applyNumberFormat="1" applyFont="1" applyBorder="1" applyAlignment="1">
      <alignment horizontal="right"/>
    </xf>
    <xf numFmtId="188" fontId="29" fillId="0" borderId="12" xfId="0" applyNumberFormat="1" applyFont="1" applyBorder="1" applyAlignment="1">
      <alignment horizontal="center"/>
    </xf>
    <xf numFmtId="188" fontId="29" fillId="0" borderId="0" xfId="0" applyNumberFormat="1" applyFont="1" applyBorder="1" applyAlignment="1">
      <alignment horizontal="center"/>
    </xf>
    <xf numFmtId="182" fontId="29" fillId="0" borderId="12" xfId="42" applyNumberFormat="1" applyFont="1" applyBorder="1" applyAlignment="1">
      <alignment/>
    </xf>
    <xf numFmtId="182" fontId="29" fillId="0" borderId="25" xfId="42" applyNumberFormat="1" applyFont="1" applyBorder="1" applyAlignment="1">
      <alignment horizontal="right"/>
    </xf>
    <xf numFmtId="188" fontId="29" fillId="0" borderId="12" xfId="0" applyNumberFormat="1" applyFont="1" applyBorder="1" applyAlignment="1" quotePrefix="1">
      <alignment horizontal="center"/>
    </xf>
    <xf numFmtId="188" fontId="29" fillId="0" borderId="13" xfId="0" applyNumberFormat="1" applyFont="1" applyBorder="1" applyAlignment="1" quotePrefix="1">
      <alignment horizontal="center"/>
    </xf>
    <xf numFmtId="182" fontId="29" fillId="0" borderId="13" xfId="42" applyNumberFormat="1" applyFont="1" applyBorder="1" applyAlignment="1">
      <alignment/>
    </xf>
    <xf numFmtId="182" fontId="4" fillId="0" borderId="25" xfId="42" applyNumberFormat="1" applyFont="1" applyBorder="1" applyAlignment="1">
      <alignment horizontal="right"/>
    </xf>
    <xf numFmtId="182" fontId="4" fillId="0" borderId="0" xfId="42" applyNumberFormat="1" applyFont="1" applyBorder="1" applyAlignment="1">
      <alignment/>
    </xf>
    <xf numFmtId="182" fontId="4" fillId="0" borderId="25" xfId="42" applyNumberFormat="1" applyFont="1" applyBorder="1" applyAlignment="1">
      <alignment/>
    </xf>
    <xf numFmtId="0" fontId="33" fillId="0" borderId="32" xfId="0" applyFont="1" applyBorder="1" applyAlignment="1">
      <alignment vertical="center"/>
    </xf>
    <xf numFmtId="188" fontId="4" fillId="0" borderId="28" xfId="0" applyNumberFormat="1" applyFont="1" applyBorder="1" applyAlignment="1">
      <alignment horizontal="right"/>
    </xf>
    <xf numFmtId="188" fontId="34" fillId="0" borderId="0" xfId="0" applyNumberFormat="1" applyFont="1" applyBorder="1" applyAlignment="1">
      <alignment horizontal="right"/>
    </xf>
    <xf numFmtId="182" fontId="4" fillId="0" borderId="28" xfId="42" applyNumberFormat="1" applyFont="1" applyBorder="1" applyAlignment="1">
      <alignment/>
    </xf>
    <xf numFmtId="182" fontId="34" fillId="0" borderId="25" xfId="42" applyNumberFormat="1" applyFont="1" applyBorder="1" applyAlignment="1">
      <alignment/>
    </xf>
    <xf numFmtId="182" fontId="34" fillId="0" borderId="0" xfId="42" applyNumberFormat="1" applyFont="1" applyBorder="1" applyAlignment="1">
      <alignment/>
    </xf>
    <xf numFmtId="0" fontId="4" fillId="0" borderId="32" xfId="0" applyFont="1" applyBorder="1" applyAlignment="1">
      <alignment vertical="center"/>
    </xf>
    <xf numFmtId="182" fontId="4" fillId="0" borderId="25" xfId="0" applyNumberFormat="1" applyFont="1" applyBorder="1" applyAlignment="1">
      <alignment/>
    </xf>
    <xf numFmtId="188" fontId="29" fillId="0" borderId="13" xfId="0" applyNumberFormat="1" applyFont="1" applyBorder="1" applyAlignment="1">
      <alignment horizontal="center"/>
    </xf>
    <xf numFmtId="188" fontId="29" fillId="0" borderId="0" xfId="0" applyNumberFormat="1" applyFont="1" applyAlignment="1">
      <alignment/>
    </xf>
    <xf numFmtId="43" fontId="29" fillId="0" borderId="0" xfId="0" applyNumberFormat="1" applyFont="1" applyBorder="1" applyAlignment="1">
      <alignment/>
    </xf>
    <xf numFmtId="43" fontId="29" fillId="0" borderId="25" xfId="0" applyNumberFormat="1" applyFont="1" applyBorder="1" applyAlignment="1">
      <alignment/>
    </xf>
    <xf numFmtId="188" fontId="29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188" fontId="4" fillId="0" borderId="25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right"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33" fillId="0" borderId="32" xfId="0" applyFont="1" applyBorder="1" applyAlignment="1">
      <alignment/>
    </xf>
    <xf numFmtId="171" fontId="29" fillId="0" borderId="0" xfId="0" applyNumberFormat="1" applyFont="1" applyBorder="1" applyAlignment="1">
      <alignment horizontal="center"/>
    </xf>
    <xf numFmtId="171" fontId="29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34" xfId="0" applyNumberFormat="1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182" fontId="4" fillId="0" borderId="0" xfId="42" applyNumberFormat="1" applyFont="1" applyBorder="1" applyAlignment="1">
      <alignment horizontal="right"/>
    </xf>
    <xf numFmtId="182" fontId="4" fillId="0" borderId="17" xfId="42" applyNumberFormat="1" applyFont="1" applyBorder="1" applyAlignment="1">
      <alignment horizontal="right"/>
    </xf>
    <xf numFmtId="182" fontId="35" fillId="0" borderId="0" xfId="42" applyNumberFormat="1" applyFont="1" applyBorder="1" applyAlignment="1">
      <alignment horizontal="right"/>
    </xf>
    <xf numFmtId="182" fontId="4" fillId="0" borderId="27" xfId="42" applyNumberFormat="1" applyFont="1" applyBorder="1" applyAlignment="1">
      <alignment horizontal="right"/>
    </xf>
    <xf numFmtId="182" fontId="29" fillId="0" borderId="0" xfId="42" applyNumberFormat="1" applyFont="1" applyBorder="1" applyAlignment="1">
      <alignment horizontal="right"/>
    </xf>
    <xf numFmtId="182" fontId="29" fillId="0" borderId="17" xfId="42" applyNumberFormat="1" applyFont="1" applyBorder="1" applyAlignment="1">
      <alignment horizontal="right"/>
    </xf>
    <xf numFmtId="182" fontId="36" fillId="0" borderId="0" xfId="42" applyNumberFormat="1" applyFont="1" applyBorder="1" applyAlignment="1">
      <alignment horizontal="right"/>
    </xf>
    <xf numFmtId="0" fontId="37" fillId="0" borderId="32" xfId="0" applyFont="1" applyBorder="1" applyAlignment="1">
      <alignment/>
    </xf>
    <xf numFmtId="182" fontId="36" fillId="0" borderId="17" xfId="42" applyNumberFormat="1" applyFont="1" applyBorder="1" applyAlignment="1">
      <alignment horizontal="right"/>
    </xf>
    <xf numFmtId="182" fontId="4" fillId="0" borderId="11" xfId="42" applyNumberFormat="1" applyFont="1" applyBorder="1" applyAlignment="1">
      <alignment horizontal="right"/>
    </xf>
    <xf numFmtId="182" fontId="4" fillId="0" borderId="28" xfId="42" applyNumberFormat="1" applyFont="1" applyBorder="1" applyAlignment="1">
      <alignment horizontal="right"/>
    </xf>
    <xf numFmtId="182" fontId="4" fillId="0" borderId="42" xfId="42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4" fillId="0" borderId="25" xfId="0" applyNumberFormat="1" applyFont="1" applyBorder="1" applyAlignment="1">
      <alignment horizontal="right"/>
    </xf>
    <xf numFmtId="4" fontId="29" fillId="0" borderId="0" xfId="0" applyNumberFormat="1" applyFont="1" applyBorder="1" applyAlignment="1">
      <alignment horizontal="right"/>
    </xf>
    <xf numFmtId="4" fontId="29" fillId="0" borderId="2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27.421875" style="215" customWidth="1"/>
    <col min="2" max="2" width="8.57421875" style="328" customWidth="1"/>
    <col min="3" max="3" width="1.7109375" style="328" customWidth="1"/>
    <col min="4" max="4" width="8.7109375" style="215" customWidth="1"/>
    <col min="5" max="5" width="0.42578125" style="215" customWidth="1"/>
    <col min="6" max="6" width="8.7109375" style="215" customWidth="1"/>
    <col min="7" max="7" width="1.28515625" style="215" customWidth="1"/>
    <col min="8" max="8" width="7.421875" style="215" customWidth="1"/>
    <col min="9" max="9" width="1.421875" style="215" customWidth="1"/>
    <col min="10" max="10" width="13.57421875" style="215" customWidth="1"/>
    <col min="11" max="11" width="6.8515625" style="215" customWidth="1"/>
    <col min="12" max="12" width="8.140625" style="215" customWidth="1"/>
    <col min="13" max="13" width="6.57421875" style="215" customWidth="1"/>
    <col min="14" max="14" width="7.00390625" style="215" customWidth="1"/>
    <col min="15" max="15" width="8.140625" style="215" customWidth="1"/>
    <col min="16" max="16" width="8.28125" style="215" customWidth="1"/>
    <col min="17" max="17" width="8.7109375" style="215" customWidth="1"/>
    <col min="18" max="18" width="9.140625" style="215" customWidth="1"/>
    <col min="19" max="19" width="11.7109375" style="215" customWidth="1"/>
    <col min="20" max="20" width="9.140625" style="215" customWidth="1"/>
    <col min="21" max="21" width="13.00390625" style="215" customWidth="1"/>
    <col min="22" max="16384" width="9.140625" style="215" customWidth="1"/>
  </cols>
  <sheetData>
    <row r="1" spans="1:16" ht="15.75" customHeight="1">
      <c r="A1" s="239" t="s">
        <v>48</v>
      </c>
      <c r="B1" s="211"/>
      <c r="C1" s="211"/>
      <c r="D1" s="211"/>
      <c r="E1" s="207"/>
      <c r="F1" s="208"/>
      <c r="G1" s="209"/>
      <c r="H1" s="210"/>
      <c r="I1" s="210"/>
      <c r="J1" s="212"/>
      <c r="K1" s="213"/>
      <c r="L1" s="213"/>
      <c r="M1" s="213"/>
      <c r="N1" s="213"/>
      <c r="O1" s="213"/>
      <c r="P1" s="214"/>
    </row>
    <row r="2" spans="1:16" ht="12.75">
      <c r="A2" s="334" t="s">
        <v>256</v>
      </c>
      <c r="B2" s="335"/>
      <c r="C2" s="335"/>
      <c r="D2" s="335"/>
      <c r="E2" s="335"/>
      <c r="F2" s="216"/>
      <c r="G2" s="209"/>
      <c r="H2" s="210"/>
      <c r="I2" s="217"/>
      <c r="J2" s="336" t="s">
        <v>257</v>
      </c>
      <c r="K2" s="337"/>
      <c r="L2" s="337"/>
      <c r="M2" s="337"/>
      <c r="N2" s="337"/>
      <c r="O2" s="337"/>
      <c r="P2" s="338"/>
    </row>
    <row r="3" spans="1:18" ht="12">
      <c r="A3" s="218" t="s">
        <v>258</v>
      </c>
      <c r="B3" s="219"/>
      <c r="C3" s="219"/>
      <c r="D3" s="219"/>
      <c r="E3" s="219"/>
      <c r="F3" s="220"/>
      <c r="G3" s="209"/>
      <c r="H3" s="210"/>
      <c r="I3" s="221"/>
      <c r="J3" s="332" t="s">
        <v>259</v>
      </c>
      <c r="K3" s="333"/>
      <c r="L3" s="333"/>
      <c r="M3" s="333"/>
      <c r="N3" s="333"/>
      <c r="O3" s="333"/>
      <c r="P3" s="300"/>
      <c r="Q3" s="224"/>
      <c r="R3" s="210"/>
    </row>
    <row r="4" spans="1:18" ht="12.75">
      <c r="A4" s="225" t="s">
        <v>260</v>
      </c>
      <c r="B4" s="217"/>
      <c r="C4" s="217"/>
      <c r="D4" s="217"/>
      <c r="E4" s="217"/>
      <c r="F4" s="125"/>
      <c r="G4" s="210"/>
      <c r="H4" s="210"/>
      <c r="I4" s="221"/>
      <c r="J4" s="238"/>
      <c r="K4" s="333"/>
      <c r="L4" s="333"/>
      <c r="M4" s="333"/>
      <c r="N4" s="333"/>
      <c r="O4" s="333"/>
      <c r="P4" s="300"/>
      <c r="R4" s="215" t="s">
        <v>261</v>
      </c>
    </row>
    <row r="5" spans="1:16" ht="11.25">
      <c r="A5" s="226" t="s">
        <v>63</v>
      </c>
      <c r="B5" s="227">
        <v>41455</v>
      </c>
      <c r="C5" s="227"/>
      <c r="D5" s="227">
        <v>41274</v>
      </c>
      <c r="E5" s="227"/>
      <c r="F5" s="228"/>
      <c r="G5" s="227"/>
      <c r="H5" s="210"/>
      <c r="I5" s="210"/>
      <c r="J5" s="229"/>
      <c r="K5" s="210"/>
      <c r="L5" s="210"/>
      <c r="M5" s="210"/>
      <c r="N5" s="210"/>
      <c r="O5" s="210"/>
      <c r="P5" s="230"/>
    </row>
    <row r="6" spans="1:16" ht="11.25">
      <c r="A6" s="229"/>
      <c r="B6" s="231" t="s">
        <v>262</v>
      </c>
      <c r="C6" s="231"/>
      <c r="D6" s="231" t="s">
        <v>262</v>
      </c>
      <c r="E6" s="231"/>
      <c r="F6" s="232"/>
      <c r="G6" s="231"/>
      <c r="H6" s="210"/>
      <c r="I6" s="210"/>
      <c r="J6" s="226"/>
      <c r="K6" s="210"/>
      <c r="L6" s="210"/>
      <c r="M6" s="210"/>
      <c r="N6" s="210"/>
      <c r="O6" s="233" t="s">
        <v>263</v>
      </c>
      <c r="P6" s="234" t="s">
        <v>263</v>
      </c>
    </row>
    <row r="7" spans="1:16" ht="11.25">
      <c r="A7" s="229"/>
      <c r="B7" s="209"/>
      <c r="C7" s="209"/>
      <c r="D7" s="209"/>
      <c r="E7" s="209"/>
      <c r="F7" s="223"/>
      <c r="G7" s="209"/>
      <c r="H7" s="210"/>
      <c r="I7" s="210"/>
      <c r="J7" s="229"/>
      <c r="K7" s="210"/>
      <c r="L7" s="210"/>
      <c r="M7" s="210"/>
      <c r="N7" s="210"/>
      <c r="O7" s="235">
        <v>41455</v>
      </c>
      <c r="P7" s="240">
        <v>41090</v>
      </c>
    </row>
    <row r="8" spans="1:21" ht="11.25">
      <c r="A8" s="226" t="s">
        <v>6</v>
      </c>
      <c r="B8" s="241">
        <f>B9+B10+B11+B12</f>
        <v>143827</v>
      </c>
      <c r="C8" s="241"/>
      <c r="D8" s="242">
        <f>D9+D10+D11+D12</f>
        <v>147574</v>
      </c>
      <c r="E8" s="242"/>
      <c r="F8" s="243"/>
      <c r="G8" s="242"/>
      <c r="H8" s="210"/>
      <c r="I8" s="221"/>
      <c r="J8" s="226" t="s">
        <v>28</v>
      </c>
      <c r="K8" s="210"/>
      <c r="L8" s="210"/>
      <c r="M8" s="210"/>
      <c r="N8" s="210"/>
      <c r="O8" s="244" t="s">
        <v>264</v>
      </c>
      <c r="P8" s="245" t="s">
        <v>264</v>
      </c>
      <c r="U8" s="246"/>
    </row>
    <row r="9" spans="1:19" ht="11.25">
      <c r="A9" s="229" t="s">
        <v>32</v>
      </c>
      <c r="B9" s="247">
        <f>121995</f>
        <v>121995</v>
      </c>
      <c r="C9" s="248"/>
      <c r="D9" s="249">
        <v>125742</v>
      </c>
      <c r="E9" s="250"/>
      <c r="F9" s="251"/>
      <c r="G9" s="250"/>
      <c r="H9" s="210"/>
      <c r="I9" s="252"/>
      <c r="J9" s="253" t="s">
        <v>1</v>
      </c>
      <c r="K9" s="210"/>
      <c r="L9" s="210"/>
      <c r="M9" s="210"/>
      <c r="N9" s="210"/>
      <c r="O9" s="244">
        <f>201004</f>
        <v>201004</v>
      </c>
      <c r="P9" s="254">
        <f>222581</f>
        <v>222581</v>
      </c>
      <c r="S9" s="246"/>
    </row>
    <row r="10" spans="1:16" ht="11.25">
      <c r="A10" s="229"/>
      <c r="B10" s="255">
        <v>0</v>
      </c>
      <c r="C10" s="256"/>
      <c r="D10" s="257">
        <v>0</v>
      </c>
      <c r="E10" s="250"/>
      <c r="F10" s="251"/>
      <c r="G10" s="250"/>
      <c r="H10" s="210"/>
      <c r="I10" s="210"/>
      <c r="J10" s="229" t="s">
        <v>2</v>
      </c>
      <c r="K10" s="210"/>
      <c r="L10" s="210"/>
      <c r="M10" s="210"/>
      <c r="N10" s="210"/>
      <c r="O10" s="244">
        <v>-188654</v>
      </c>
      <c r="P10" s="258">
        <f>-218037</f>
        <v>-218037</v>
      </c>
    </row>
    <row r="11" spans="1:16" ht="11.25">
      <c r="A11" s="229" t="s">
        <v>60</v>
      </c>
      <c r="B11" s="259">
        <v>1472</v>
      </c>
      <c r="C11" s="248"/>
      <c r="D11" s="257">
        <v>1472</v>
      </c>
      <c r="E11" s="250"/>
      <c r="F11" s="251"/>
      <c r="G11" s="250"/>
      <c r="H11" s="210"/>
      <c r="I11" s="221"/>
      <c r="J11" s="226" t="s">
        <v>37</v>
      </c>
      <c r="K11" s="210"/>
      <c r="L11" s="210"/>
      <c r="M11" s="210"/>
      <c r="N11" s="210"/>
      <c r="O11" s="233">
        <f>O9+O10</f>
        <v>12350</v>
      </c>
      <c r="P11" s="234">
        <f>P9+P10</f>
        <v>4544</v>
      </c>
    </row>
    <row r="12" spans="1:16" ht="11.25">
      <c r="A12" s="229" t="s">
        <v>49</v>
      </c>
      <c r="B12" s="260">
        <v>20360</v>
      </c>
      <c r="C12" s="248"/>
      <c r="D12" s="261">
        <v>20360</v>
      </c>
      <c r="E12" s="250"/>
      <c r="F12" s="251"/>
      <c r="G12" s="250"/>
      <c r="H12" s="210"/>
      <c r="I12" s="221"/>
      <c r="J12" s="226"/>
      <c r="K12" s="210"/>
      <c r="L12" s="210"/>
      <c r="M12" s="210"/>
      <c r="N12" s="210"/>
      <c r="O12" s="244"/>
      <c r="P12" s="262"/>
    </row>
    <row r="13" spans="1:16" ht="11.25">
      <c r="A13" s="229"/>
      <c r="B13" s="256"/>
      <c r="C13" s="256"/>
      <c r="D13" s="263"/>
      <c r="E13" s="263"/>
      <c r="F13" s="264"/>
      <c r="G13" s="263"/>
      <c r="H13" s="210"/>
      <c r="I13" s="221"/>
      <c r="J13" s="226" t="s">
        <v>29</v>
      </c>
      <c r="K13" s="210"/>
      <c r="L13" s="210"/>
      <c r="M13" s="210"/>
      <c r="N13" s="210"/>
      <c r="O13" s="244"/>
      <c r="P13" s="258"/>
    </row>
    <row r="14" spans="1:16" ht="11.25">
      <c r="A14" s="226" t="s">
        <v>7</v>
      </c>
      <c r="B14" s="241">
        <f>B15+B16+B17+B18</f>
        <v>273523</v>
      </c>
      <c r="C14" s="241"/>
      <c r="D14" s="263">
        <f>D15+D16+D17+D18</f>
        <v>277640</v>
      </c>
      <c r="E14" s="263"/>
      <c r="F14" s="264"/>
      <c r="G14" s="263"/>
      <c r="H14" s="210"/>
      <c r="I14" s="252"/>
      <c r="J14" s="253" t="s">
        <v>13</v>
      </c>
      <c r="K14" s="210"/>
      <c r="L14" s="210"/>
      <c r="M14" s="210"/>
      <c r="N14" s="210"/>
      <c r="O14" s="244">
        <v>0</v>
      </c>
      <c r="P14" s="258">
        <v>-869</v>
      </c>
    </row>
    <row r="15" spans="1:16" ht="11.25">
      <c r="A15" s="253" t="s">
        <v>50</v>
      </c>
      <c r="B15" s="247">
        <v>117162</v>
      </c>
      <c r="C15" s="248"/>
      <c r="D15" s="249">
        <v>123273</v>
      </c>
      <c r="E15" s="250"/>
      <c r="F15" s="251"/>
      <c r="G15" s="250"/>
      <c r="H15" s="210"/>
      <c r="I15" s="221"/>
      <c r="J15" s="226" t="s">
        <v>38</v>
      </c>
      <c r="K15" s="210"/>
      <c r="L15" s="210"/>
      <c r="M15" s="210"/>
      <c r="N15" s="210"/>
      <c r="O15" s="233">
        <f>SUM(O14)</f>
        <v>0</v>
      </c>
      <c r="P15" s="234">
        <f>SUM(P14)</f>
        <v>-869</v>
      </c>
    </row>
    <row r="16" spans="1:16" ht="11.25">
      <c r="A16" s="253" t="s">
        <v>51</v>
      </c>
      <c r="B16" s="259">
        <v>120148</v>
      </c>
      <c r="C16" s="248"/>
      <c r="D16" s="257">
        <v>122327</v>
      </c>
      <c r="E16" s="250"/>
      <c r="F16" s="251"/>
      <c r="G16" s="250"/>
      <c r="H16" s="210"/>
      <c r="I16" s="210"/>
      <c r="J16" s="229"/>
      <c r="K16" s="210"/>
      <c r="L16" s="210"/>
      <c r="M16" s="210"/>
      <c r="N16" s="210"/>
      <c r="O16" s="244"/>
      <c r="P16" s="262"/>
    </row>
    <row r="17" spans="1:16" ht="11.25">
      <c r="A17" s="265" t="s">
        <v>265</v>
      </c>
      <c r="B17" s="259">
        <v>28441</v>
      </c>
      <c r="C17" s="248"/>
      <c r="D17" s="257">
        <v>29898</v>
      </c>
      <c r="E17" s="250"/>
      <c r="F17" s="251"/>
      <c r="G17" s="250"/>
      <c r="H17" s="210"/>
      <c r="I17" s="221"/>
      <c r="J17" s="226" t="s">
        <v>30</v>
      </c>
      <c r="K17" s="210"/>
      <c r="L17" s="210"/>
      <c r="M17" s="210"/>
      <c r="N17" s="210"/>
      <c r="O17" s="244"/>
      <c r="P17" s="230"/>
    </row>
    <row r="18" spans="1:16" ht="11.25">
      <c r="A18" s="253" t="s">
        <v>135</v>
      </c>
      <c r="B18" s="260">
        <v>7772</v>
      </c>
      <c r="C18" s="248"/>
      <c r="D18" s="261">
        <v>2142</v>
      </c>
      <c r="E18" s="250"/>
      <c r="F18" s="251"/>
      <c r="G18" s="250"/>
      <c r="H18" s="210"/>
      <c r="I18" s="210"/>
      <c r="J18" s="229" t="s">
        <v>266</v>
      </c>
      <c r="K18" s="210"/>
      <c r="L18" s="210"/>
      <c r="M18" s="210"/>
      <c r="N18" s="210"/>
      <c r="O18" s="244">
        <v>0</v>
      </c>
      <c r="P18" s="258">
        <v>-511</v>
      </c>
    </row>
    <row r="19" spans="1:16" ht="14.25" thickBot="1">
      <c r="A19" s="226" t="s">
        <v>267</v>
      </c>
      <c r="B19" s="266">
        <f>B8+B14</f>
        <v>417350</v>
      </c>
      <c r="C19" s="267"/>
      <c r="D19" s="268">
        <f>D8+D14</f>
        <v>425214</v>
      </c>
      <c r="E19" s="250"/>
      <c r="F19" s="251"/>
      <c r="G19" s="250"/>
      <c r="H19" s="210"/>
      <c r="I19" s="210"/>
      <c r="J19" s="229" t="s">
        <v>268</v>
      </c>
      <c r="K19" s="210"/>
      <c r="L19" s="210"/>
      <c r="M19" s="210"/>
      <c r="N19" s="210"/>
      <c r="O19" s="244">
        <v>-6720</v>
      </c>
      <c r="P19" s="258">
        <v>-4500</v>
      </c>
    </row>
    <row r="20" spans="1:16" ht="14.25" thickTop="1">
      <c r="A20" s="226" t="s">
        <v>269</v>
      </c>
      <c r="B20" s="241"/>
      <c r="C20" s="241"/>
      <c r="D20" s="250"/>
      <c r="E20" s="263"/>
      <c r="F20" s="269"/>
      <c r="G20" s="270"/>
      <c r="H20" s="210"/>
      <c r="I20" s="210"/>
      <c r="J20" s="229"/>
      <c r="K20" s="210"/>
      <c r="L20" s="210"/>
      <c r="M20" s="210"/>
      <c r="N20" s="210"/>
      <c r="O20" s="244">
        <v>0</v>
      </c>
      <c r="P20" s="258">
        <v>0</v>
      </c>
    </row>
    <row r="21" spans="1:16" ht="11.25">
      <c r="A21" s="271" t="s">
        <v>12</v>
      </c>
      <c r="B21" s="241">
        <f>B22+B23+B24+B25</f>
        <v>-201942</v>
      </c>
      <c r="C21" s="256"/>
      <c r="D21" s="263">
        <f>D22+D23+D24+D25</f>
        <v>-203879</v>
      </c>
      <c r="E21" s="263"/>
      <c r="F21" s="264"/>
      <c r="G21" s="263"/>
      <c r="H21" s="210"/>
      <c r="I21" s="221"/>
      <c r="J21" s="226" t="s">
        <v>39</v>
      </c>
      <c r="K21" s="210"/>
      <c r="L21" s="210"/>
      <c r="M21" s="210"/>
      <c r="N21" s="210"/>
      <c r="O21" s="233">
        <f>SUM(O18:O20)</f>
        <v>-6720</v>
      </c>
      <c r="P21" s="234">
        <f>SUM(P18:P20)</f>
        <v>-5011</v>
      </c>
    </row>
    <row r="22" spans="1:16" ht="11.25">
      <c r="A22" s="253" t="s">
        <v>42</v>
      </c>
      <c r="B22" s="247">
        <v>48500</v>
      </c>
      <c r="C22" s="248"/>
      <c r="D22" s="249">
        <v>48500</v>
      </c>
      <c r="E22" s="250"/>
      <c r="F22" s="251"/>
      <c r="G22" s="250"/>
      <c r="H22" s="210"/>
      <c r="I22" s="221"/>
      <c r="J22" s="226"/>
      <c r="K22" s="210"/>
      <c r="L22" s="210"/>
      <c r="M22" s="210"/>
      <c r="N22" s="210"/>
      <c r="O22" s="233"/>
      <c r="P22" s="262"/>
    </row>
    <row r="23" spans="1:16" ht="11.25">
      <c r="A23" s="253" t="s">
        <v>11</v>
      </c>
      <c r="B23" s="259">
        <v>106700</v>
      </c>
      <c r="C23" s="248"/>
      <c r="D23" s="257">
        <v>106700</v>
      </c>
      <c r="E23" s="250"/>
      <c r="F23" s="251"/>
      <c r="G23" s="250"/>
      <c r="H23" s="210"/>
      <c r="I23" s="221"/>
      <c r="J23" s="226" t="s">
        <v>270</v>
      </c>
      <c r="K23" s="210"/>
      <c r="L23" s="210"/>
      <c r="M23" s="210"/>
      <c r="N23" s="210"/>
      <c r="O23" s="233">
        <f>O11+O15+O21</f>
        <v>5630</v>
      </c>
      <c r="P23" s="234">
        <f>P11+P15+P21</f>
        <v>-1336</v>
      </c>
    </row>
    <row r="24" spans="1:16" ht="11.25">
      <c r="A24" s="253" t="s">
        <v>57</v>
      </c>
      <c r="B24" s="255">
        <v>76281</v>
      </c>
      <c r="C24" s="256"/>
      <c r="D24" s="257">
        <v>76281</v>
      </c>
      <c r="E24" s="250"/>
      <c r="F24" s="251"/>
      <c r="G24" s="250"/>
      <c r="H24" s="210"/>
      <c r="I24" s="221"/>
      <c r="J24" s="226" t="s">
        <v>207</v>
      </c>
      <c r="K24" s="210"/>
      <c r="L24" s="210"/>
      <c r="M24" s="210"/>
      <c r="N24" s="210"/>
      <c r="O24" s="244">
        <v>2142</v>
      </c>
      <c r="P24" s="272">
        <f>4322</f>
        <v>4322</v>
      </c>
    </row>
    <row r="25" spans="1:21" ht="11.25">
      <c r="A25" s="253" t="s">
        <v>43</v>
      </c>
      <c r="B25" s="273">
        <f>D25+B58</f>
        <v>-433423</v>
      </c>
      <c r="C25" s="256"/>
      <c r="D25" s="261">
        <v>-435360</v>
      </c>
      <c r="E25" s="250"/>
      <c r="F25" s="251"/>
      <c r="G25" s="250"/>
      <c r="H25" s="210"/>
      <c r="I25" s="221"/>
      <c r="J25" s="226" t="s">
        <v>208</v>
      </c>
      <c r="K25" s="210"/>
      <c r="L25" s="210"/>
      <c r="M25" s="210"/>
      <c r="N25" s="210"/>
      <c r="O25" s="233">
        <f>O23+O24</f>
        <v>7772</v>
      </c>
      <c r="P25" s="272">
        <f>P23+P24</f>
        <v>2986</v>
      </c>
      <c r="S25" s="274"/>
      <c r="U25" s="274"/>
    </row>
    <row r="26" spans="1:16" ht="11.25">
      <c r="A26" s="253"/>
      <c r="B26" s="256"/>
      <c r="C26" s="256"/>
      <c r="D26" s="250"/>
      <c r="E26" s="250"/>
      <c r="F26" s="251"/>
      <c r="G26" s="250"/>
      <c r="H26" s="210"/>
      <c r="I26" s="210"/>
      <c r="J26" s="229" t="s">
        <v>271</v>
      </c>
      <c r="K26" s="210"/>
      <c r="L26" s="210"/>
      <c r="M26" s="210"/>
      <c r="N26" s="210"/>
      <c r="O26" s="275">
        <f>O11/4850</f>
        <v>2.5463917525773194</v>
      </c>
      <c r="P26" s="276">
        <f>P11/4850</f>
        <v>0.9369072164948453</v>
      </c>
    </row>
    <row r="27" spans="1:16" ht="11.25">
      <c r="A27" s="271" t="s">
        <v>59</v>
      </c>
      <c r="B27" s="241">
        <f>B28+B29</f>
        <v>134534</v>
      </c>
      <c r="C27" s="241"/>
      <c r="D27" s="263">
        <f>D28+D29</f>
        <v>141252</v>
      </c>
      <c r="E27" s="263"/>
      <c r="F27" s="264"/>
      <c r="G27" s="263"/>
      <c r="H27" s="210"/>
      <c r="I27" s="210"/>
      <c r="J27" s="229"/>
      <c r="K27" s="210"/>
      <c r="L27" s="210"/>
      <c r="M27" s="210"/>
      <c r="N27" s="210"/>
      <c r="O27" s="210"/>
      <c r="P27" s="230"/>
    </row>
    <row r="28" spans="1:19" ht="11.25">
      <c r="A28" s="253" t="s">
        <v>62</v>
      </c>
      <c r="B28" s="277">
        <v>77334</v>
      </c>
      <c r="C28" s="256"/>
      <c r="D28" s="249">
        <v>84052</v>
      </c>
      <c r="E28" s="250"/>
      <c r="F28" s="251"/>
      <c r="G28" s="250"/>
      <c r="H28" s="210"/>
      <c r="I28" s="210"/>
      <c r="J28" s="229"/>
      <c r="K28" s="210"/>
      <c r="L28" s="210"/>
      <c r="M28" s="210"/>
      <c r="N28" s="210"/>
      <c r="O28" s="210"/>
      <c r="P28" s="230"/>
      <c r="S28" s="274"/>
    </row>
    <row r="29" spans="1:16" ht="11.25">
      <c r="A29" s="253" t="s">
        <v>61</v>
      </c>
      <c r="B29" s="273">
        <v>57200</v>
      </c>
      <c r="C29" s="256"/>
      <c r="D29" s="261">
        <v>57200</v>
      </c>
      <c r="E29" s="250"/>
      <c r="F29" s="251"/>
      <c r="G29" s="250"/>
      <c r="H29" s="210"/>
      <c r="I29" s="210"/>
      <c r="J29" s="222" t="s">
        <v>313</v>
      </c>
      <c r="K29" s="210"/>
      <c r="L29" s="210"/>
      <c r="M29" s="210"/>
      <c r="N29" s="210"/>
      <c r="O29" s="222" t="s">
        <v>313</v>
      </c>
      <c r="P29" s="230"/>
    </row>
    <row r="30" spans="1:16" ht="11.25">
      <c r="A30" s="253"/>
      <c r="B30" s="256"/>
      <c r="C30" s="256"/>
      <c r="D30" s="250"/>
      <c r="E30" s="250"/>
      <c r="F30" s="251"/>
      <c r="G30" s="250"/>
      <c r="H30" s="210"/>
      <c r="I30" s="278"/>
      <c r="J30" s="279" t="s">
        <v>272</v>
      </c>
      <c r="K30" s="210"/>
      <c r="L30" s="210"/>
      <c r="M30" s="210"/>
      <c r="N30" s="210"/>
      <c r="O30" s="209" t="s">
        <v>273</v>
      </c>
      <c r="P30" s="230"/>
    </row>
    <row r="31" spans="1:16" ht="11.25">
      <c r="A31" s="226" t="s">
        <v>8</v>
      </c>
      <c r="B31" s="241">
        <f>B32+B33+B34</f>
        <v>484758</v>
      </c>
      <c r="C31" s="241"/>
      <c r="D31" s="241">
        <f>D32+D33+D34</f>
        <v>487841</v>
      </c>
      <c r="E31" s="241"/>
      <c r="F31" s="280"/>
      <c r="G31" s="241"/>
      <c r="H31" s="210"/>
      <c r="I31" s="281"/>
      <c r="J31" s="282" t="s">
        <v>274</v>
      </c>
      <c r="K31" s="210"/>
      <c r="L31" s="210"/>
      <c r="M31" s="210"/>
      <c r="N31" s="210"/>
      <c r="O31" s="283" t="s">
        <v>275</v>
      </c>
      <c r="P31" s="230"/>
    </row>
    <row r="32" spans="1:16" ht="11.25">
      <c r="A32" s="229" t="s">
        <v>55</v>
      </c>
      <c r="B32" s="277">
        <v>359535</v>
      </c>
      <c r="C32" s="256"/>
      <c r="D32" s="249">
        <v>359535</v>
      </c>
      <c r="E32" s="250"/>
      <c r="F32" s="251"/>
      <c r="G32" s="250"/>
      <c r="H32" s="210"/>
      <c r="I32" s="210"/>
      <c r="J32" s="229"/>
      <c r="K32" s="210"/>
      <c r="L32" s="210"/>
      <c r="M32" s="210"/>
      <c r="N32" s="284"/>
      <c r="O32" s="283"/>
      <c r="P32" s="230"/>
    </row>
    <row r="33" spans="1:16" ht="11.25">
      <c r="A33" s="229" t="s">
        <v>56</v>
      </c>
      <c r="B33" s="255">
        <f>484759-B32-B34-1</f>
        <v>119044</v>
      </c>
      <c r="C33" s="256"/>
      <c r="D33" s="257">
        <f>487841-D32-D34</f>
        <v>123121</v>
      </c>
      <c r="E33" s="250"/>
      <c r="F33" s="251"/>
      <c r="G33" s="250"/>
      <c r="H33" s="210"/>
      <c r="I33" s="210"/>
      <c r="J33" s="229"/>
      <c r="K33" s="210"/>
      <c r="L33" s="210"/>
      <c r="M33" s="210"/>
      <c r="N33" s="210"/>
      <c r="O33" s="210"/>
      <c r="P33" s="230"/>
    </row>
    <row r="34" spans="1:16" ht="11.25">
      <c r="A34" s="229" t="s">
        <v>53</v>
      </c>
      <c r="B34" s="273">
        <f>D34+B57</f>
        <v>6179</v>
      </c>
      <c r="C34" s="256"/>
      <c r="D34" s="261">
        <v>5185</v>
      </c>
      <c r="E34" s="250"/>
      <c r="F34" s="251"/>
      <c r="G34" s="250"/>
      <c r="J34" s="229"/>
      <c r="K34" s="210"/>
      <c r="L34" s="210"/>
      <c r="M34" s="210"/>
      <c r="N34" s="210"/>
      <c r="O34" s="210"/>
      <c r="P34" s="230"/>
    </row>
    <row r="35" spans="1:16" ht="5.25" customHeight="1">
      <c r="A35" s="229"/>
      <c r="B35" s="256"/>
      <c r="C35" s="256"/>
      <c r="D35" s="250"/>
      <c r="E35" s="250"/>
      <c r="F35" s="251"/>
      <c r="G35" s="250"/>
      <c r="J35" s="229"/>
      <c r="K35" s="210"/>
      <c r="L35" s="210"/>
      <c r="M35" s="210"/>
      <c r="N35" s="210"/>
      <c r="O35" s="210"/>
      <c r="P35" s="230"/>
    </row>
    <row r="36" spans="1:16" ht="14.25" thickBot="1">
      <c r="A36" s="271" t="s">
        <v>276</v>
      </c>
      <c r="B36" s="266">
        <f>B21+B27+B31</f>
        <v>417350</v>
      </c>
      <c r="C36" s="285"/>
      <c r="D36" s="268">
        <f>D21+D27+D31</f>
        <v>425214</v>
      </c>
      <c r="E36" s="263"/>
      <c r="F36" s="269"/>
      <c r="G36" s="270"/>
      <c r="J36" s="286"/>
      <c r="K36" s="287"/>
      <c r="L36" s="287"/>
      <c r="M36" s="287"/>
      <c r="N36" s="287"/>
      <c r="O36" s="287"/>
      <c r="P36" s="288"/>
    </row>
    <row r="37" spans="1:16" ht="13.5" thickTop="1">
      <c r="A37" s="289" t="s">
        <v>180</v>
      </c>
      <c r="B37" s="290">
        <f>B21/4850</f>
        <v>-41.637525773195875</v>
      </c>
      <c r="C37" s="290">
        <f>C21/4850</f>
        <v>0</v>
      </c>
      <c r="D37" s="290">
        <f>D21/4850</f>
        <v>-42.036907216494846</v>
      </c>
      <c r="E37" s="291"/>
      <c r="F37" s="230"/>
      <c r="G37" s="210"/>
      <c r="J37" s="329" t="s">
        <v>277</v>
      </c>
      <c r="K37" s="330"/>
      <c r="L37" s="330"/>
      <c r="M37" s="330"/>
      <c r="N37" s="330"/>
      <c r="O37" s="330"/>
      <c r="P37" s="331"/>
    </row>
    <row r="38" spans="1:16" ht="12.75" customHeight="1">
      <c r="A38" s="229"/>
      <c r="B38" s="290">
        <f>B19-B36</f>
        <v>0</v>
      </c>
      <c r="C38" s="290"/>
      <c r="D38" s="291"/>
      <c r="E38" s="291"/>
      <c r="F38" s="230"/>
      <c r="G38" s="210"/>
      <c r="J38" s="332" t="s">
        <v>278</v>
      </c>
      <c r="K38" s="333"/>
      <c r="L38" s="333"/>
      <c r="M38" s="333"/>
      <c r="N38" s="333"/>
      <c r="O38" s="333"/>
      <c r="P38" s="300"/>
    </row>
    <row r="39" spans="1:16" ht="10.5" customHeight="1">
      <c r="A39" s="222" t="s">
        <v>313</v>
      </c>
      <c r="B39" s="332" t="s">
        <v>313</v>
      </c>
      <c r="C39" s="333"/>
      <c r="D39" s="333"/>
      <c r="E39" s="291"/>
      <c r="F39" s="230"/>
      <c r="G39" s="210"/>
      <c r="J39" s="301"/>
      <c r="K39" s="236"/>
      <c r="L39" s="236"/>
      <c r="M39" s="236"/>
      <c r="N39" s="236"/>
      <c r="O39" s="236"/>
      <c r="P39" s="237"/>
    </row>
    <row r="40" spans="1:17" ht="11.25">
      <c r="A40" s="226" t="s">
        <v>272</v>
      </c>
      <c r="B40" s="294" t="s">
        <v>273</v>
      </c>
      <c r="C40" s="209"/>
      <c r="D40" s="294"/>
      <c r="E40" s="295"/>
      <c r="F40" s="223"/>
      <c r="G40" s="209"/>
      <c r="H40" s="210"/>
      <c r="J40" s="229"/>
      <c r="K40" s="210"/>
      <c r="L40" s="210"/>
      <c r="M40" s="210"/>
      <c r="N40" s="210"/>
      <c r="O40" s="210"/>
      <c r="P40" s="230"/>
      <c r="Q40" s="224"/>
    </row>
    <row r="41" spans="1:17" ht="12" thickBot="1">
      <c r="A41" s="286" t="s">
        <v>279</v>
      </c>
      <c r="B41" s="296" t="s">
        <v>280</v>
      </c>
      <c r="C41" s="297"/>
      <c r="D41" s="296"/>
      <c r="E41" s="296"/>
      <c r="F41" s="298"/>
      <c r="G41" s="299"/>
      <c r="H41" s="210"/>
      <c r="J41" s="226" t="s">
        <v>16</v>
      </c>
      <c r="K41" s="209" t="s">
        <v>35</v>
      </c>
      <c r="L41" s="209" t="s">
        <v>35</v>
      </c>
      <c r="M41" s="209" t="s">
        <v>281</v>
      </c>
      <c r="N41" s="209" t="s">
        <v>282</v>
      </c>
      <c r="O41" s="209" t="s">
        <v>44</v>
      </c>
      <c r="P41" s="223" t="s">
        <v>26</v>
      </c>
      <c r="Q41" s="210"/>
    </row>
    <row r="42" spans="1:17" ht="12" thickBot="1">
      <c r="A42" s="213"/>
      <c r="B42" s="210"/>
      <c r="C42" s="210"/>
      <c r="D42" s="210"/>
      <c r="E42" s="210"/>
      <c r="F42" s="209"/>
      <c r="G42" s="209"/>
      <c r="H42" s="210"/>
      <c r="I42" s="210"/>
      <c r="J42" s="226"/>
      <c r="K42" s="292" t="s">
        <v>36</v>
      </c>
      <c r="L42" s="292" t="s">
        <v>0</v>
      </c>
      <c r="M42" s="292" t="s">
        <v>283</v>
      </c>
      <c r="N42" s="292" t="s">
        <v>283</v>
      </c>
      <c r="O42" s="292" t="s">
        <v>284</v>
      </c>
      <c r="P42" s="293" t="s">
        <v>262</v>
      </c>
      <c r="Q42" s="210"/>
    </row>
    <row r="43" spans="1:17" ht="12.75">
      <c r="A43" s="329" t="s">
        <v>285</v>
      </c>
      <c r="B43" s="330"/>
      <c r="C43" s="330"/>
      <c r="D43" s="330"/>
      <c r="E43" s="330"/>
      <c r="F43" s="330"/>
      <c r="G43" s="330"/>
      <c r="H43" s="331"/>
      <c r="I43" s="210"/>
      <c r="J43" s="229"/>
      <c r="K43" s="283"/>
      <c r="L43" s="283"/>
      <c r="M43" s="283"/>
      <c r="N43" s="283"/>
      <c r="O43" s="283"/>
      <c r="P43" s="302"/>
      <c r="Q43" s="210"/>
    </row>
    <row r="44" spans="1:17" ht="12.75">
      <c r="A44" s="332" t="s">
        <v>286</v>
      </c>
      <c r="B44" s="333"/>
      <c r="C44" s="333"/>
      <c r="D44" s="333"/>
      <c r="E44" s="333"/>
      <c r="F44" s="333"/>
      <c r="G44" s="333"/>
      <c r="H44" s="300"/>
      <c r="I44" s="37"/>
      <c r="J44" s="229" t="s">
        <v>287</v>
      </c>
      <c r="K44" s="250">
        <v>48500</v>
      </c>
      <c r="L44" s="250">
        <v>106700</v>
      </c>
      <c r="M44" s="250">
        <v>23872</v>
      </c>
      <c r="N44" s="250">
        <v>59914</v>
      </c>
      <c r="O44" s="250">
        <v>-437251</v>
      </c>
      <c r="P44" s="251">
        <f>O44+N44+M44+L44+K44</f>
        <v>-198265</v>
      </c>
      <c r="Q44" s="210"/>
    </row>
    <row r="45" spans="1:17" ht="11.25">
      <c r="A45" s="301"/>
      <c r="B45" s="236"/>
      <c r="C45" s="236"/>
      <c r="D45" s="236"/>
      <c r="E45" s="236"/>
      <c r="F45" s="236"/>
      <c r="G45" s="236"/>
      <c r="H45" s="237"/>
      <c r="I45" s="209"/>
      <c r="J45" s="229" t="s">
        <v>288</v>
      </c>
      <c r="K45" s="250"/>
      <c r="L45" s="250"/>
      <c r="M45" s="250"/>
      <c r="N45" s="250"/>
      <c r="O45" s="250"/>
      <c r="P45" s="251"/>
      <c r="Q45" s="210"/>
    </row>
    <row r="46" spans="1:17" ht="11.25">
      <c r="A46" s="226" t="s">
        <v>16</v>
      </c>
      <c r="B46" s="233" t="s">
        <v>289</v>
      </c>
      <c r="C46" s="233"/>
      <c r="D46" s="233" t="s">
        <v>289</v>
      </c>
      <c r="E46" s="233"/>
      <c r="F46" s="233" t="s">
        <v>290</v>
      </c>
      <c r="G46" s="233"/>
      <c r="H46" s="234" t="s">
        <v>290</v>
      </c>
      <c r="I46" s="210"/>
      <c r="J46" s="229" t="s">
        <v>291</v>
      </c>
      <c r="K46" s="250">
        <v>0</v>
      </c>
      <c r="L46" s="250">
        <v>0</v>
      </c>
      <c r="M46" s="250"/>
      <c r="N46" s="250">
        <v>0</v>
      </c>
      <c r="O46" s="250">
        <f>D58</f>
        <v>3149</v>
      </c>
      <c r="P46" s="251">
        <f>D58</f>
        <v>3149</v>
      </c>
      <c r="Q46" s="210"/>
    </row>
    <row r="47" spans="1:17" ht="11.25">
      <c r="A47" s="226"/>
      <c r="B47" s="235" t="s">
        <v>292</v>
      </c>
      <c r="C47" s="235"/>
      <c r="D47" s="235" t="s">
        <v>293</v>
      </c>
      <c r="E47" s="235"/>
      <c r="F47" s="235" t="s">
        <v>292</v>
      </c>
      <c r="G47" s="235"/>
      <c r="H47" s="240" t="s">
        <v>293</v>
      </c>
      <c r="I47" s="233"/>
      <c r="J47" s="229" t="s">
        <v>294</v>
      </c>
      <c r="K47" s="210"/>
      <c r="L47" s="210"/>
      <c r="M47" s="210"/>
      <c r="N47" s="210"/>
      <c r="O47" s="210"/>
      <c r="P47" s="230"/>
      <c r="Q47" s="210"/>
    </row>
    <row r="48" spans="1:17" ht="11.25">
      <c r="A48" s="229"/>
      <c r="B48" s="303" t="s">
        <v>262</v>
      </c>
      <c r="C48" s="231"/>
      <c r="D48" s="303" t="s">
        <v>262</v>
      </c>
      <c r="E48" s="304"/>
      <c r="F48" s="303" t="s">
        <v>262</v>
      </c>
      <c r="G48" s="304"/>
      <c r="H48" s="305" t="s">
        <v>262</v>
      </c>
      <c r="I48" s="235"/>
      <c r="J48" s="229" t="s">
        <v>295</v>
      </c>
      <c r="K48" s="250"/>
      <c r="L48" s="250"/>
      <c r="M48" s="250"/>
      <c r="N48" s="250"/>
      <c r="O48" s="250"/>
      <c r="P48" s="251"/>
      <c r="Q48" s="210"/>
    </row>
    <row r="49" spans="1:17" ht="11.25">
      <c r="A49" s="229"/>
      <c r="B49" s="304"/>
      <c r="C49" s="231"/>
      <c r="D49" s="231"/>
      <c r="E49" s="231"/>
      <c r="F49" s="231"/>
      <c r="G49" s="231"/>
      <c r="H49" s="306"/>
      <c r="I49" s="304"/>
      <c r="J49" s="229" t="s">
        <v>296</v>
      </c>
      <c r="K49" s="250">
        <v>48500</v>
      </c>
      <c r="L49" s="250">
        <v>106700</v>
      </c>
      <c r="M49" s="250">
        <v>23872</v>
      </c>
      <c r="N49" s="250">
        <f>N44</f>
        <v>59914</v>
      </c>
      <c r="O49" s="250">
        <f>O44+O46</f>
        <v>-434102</v>
      </c>
      <c r="P49" s="251">
        <f>P44+P46</f>
        <v>-195116</v>
      </c>
      <c r="Q49" s="210"/>
    </row>
    <row r="50" spans="1:17" ht="11.25">
      <c r="A50" s="226" t="s">
        <v>17</v>
      </c>
      <c r="B50" s="307">
        <f>198825</f>
        <v>198825</v>
      </c>
      <c r="C50" s="307"/>
      <c r="D50" s="307">
        <v>232781</v>
      </c>
      <c r="E50" s="307"/>
      <c r="F50" s="307">
        <f>B50-112621</f>
        <v>86204</v>
      </c>
      <c r="G50" s="307"/>
      <c r="H50" s="262">
        <v>105379</v>
      </c>
      <c r="I50" s="304"/>
      <c r="J50" s="229" t="s">
        <v>297</v>
      </c>
      <c r="K50" s="210"/>
      <c r="L50" s="210"/>
      <c r="M50" s="210"/>
      <c r="N50" s="210"/>
      <c r="O50" s="210"/>
      <c r="P50" s="230"/>
      <c r="Q50" s="210"/>
    </row>
    <row r="51" spans="1:17" ht="13.5">
      <c r="A51" s="226" t="s">
        <v>24</v>
      </c>
      <c r="B51" s="308">
        <f>183579</f>
        <v>183579</v>
      </c>
      <c r="C51" s="307"/>
      <c r="D51" s="309">
        <v>212075</v>
      </c>
      <c r="E51" s="309"/>
      <c r="F51" s="309">
        <f>B51-103468</f>
        <v>80111</v>
      </c>
      <c r="G51" s="309"/>
      <c r="H51" s="310">
        <v>97232</v>
      </c>
      <c r="I51" s="307"/>
      <c r="J51" s="226" t="s">
        <v>16</v>
      </c>
      <c r="K51" s="209" t="s">
        <v>35</v>
      </c>
      <c r="L51" s="209" t="s">
        <v>35</v>
      </c>
      <c r="M51" s="209" t="s">
        <v>281</v>
      </c>
      <c r="N51" s="209" t="s">
        <v>282</v>
      </c>
      <c r="O51" s="209" t="s">
        <v>44</v>
      </c>
      <c r="P51" s="223" t="s">
        <v>26</v>
      </c>
      <c r="Q51" s="210"/>
    </row>
    <row r="52" spans="1:17" ht="11.25">
      <c r="A52" s="226" t="s">
        <v>22</v>
      </c>
      <c r="B52" s="307">
        <f>B50-B51</f>
        <v>15246</v>
      </c>
      <c r="C52" s="307"/>
      <c r="D52" s="307">
        <v>20706</v>
      </c>
      <c r="E52" s="307"/>
      <c r="F52" s="307">
        <f>F50-F51</f>
        <v>6093</v>
      </c>
      <c r="G52" s="307"/>
      <c r="H52" s="262">
        <f>H50-H51</f>
        <v>8147</v>
      </c>
      <c r="I52" s="311"/>
      <c r="J52" s="226"/>
      <c r="K52" s="292" t="s">
        <v>36</v>
      </c>
      <c r="L52" s="292" t="s">
        <v>0</v>
      </c>
      <c r="M52" s="292" t="s">
        <v>283</v>
      </c>
      <c r="N52" s="292" t="s">
        <v>283</v>
      </c>
      <c r="O52" s="292" t="s">
        <v>284</v>
      </c>
      <c r="P52" s="293" t="s">
        <v>21</v>
      </c>
      <c r="Q52" s="210"/>
    </row>
    <row r="53" spans="1:17" ht="13.5">
      <c r="A53" s="226" t="s">
        <v>23</v>
      </c>
      <c r="B53" s="312">
        <f>12161</f>
        <v>12161</v>
      </c>
      <c r="C53" s="311"/>
      <c r="D53" s="313">
        <v>16167</v>
      </c>
      <c r="E53" s="313"/>
      <c r="F53" s="313">
        <f>B53-6243</f>
        <v>5918</v>
      </c>
      <c r="G53" s="313"/>
      <c r="H53" s="310">
        <v>7561</v>
      </c>
      <c r="I53" s="307"/>
      <c r="J53" s="226"/>
      <c r="K53" s="292"/>
      <c r="L53" s="292"/>
      <c r="M53" s="292"/>
      <c r="N53" s="292"/>
      <c r="O53" s="292"/>
      <c r="P53" s="293"/>
      <c r="Q53" s="210"/>
    </row>
    <row r="54" spans="1:17" ht="11.25">
      <c r="A54" s="226" t="s">
        <v>298</v>
      </c>
      <c r="B54" s="307">
        <f>B52-B53</f>
        <v>3085</v>
      </c>
      <c r="C54" s="307"/>
      <c r="D54" s="307">
        <v>4539</v>
      </c>
      <c r="E54" s="307"/>
      <c r="F54" s="307">
        <f>F52-F53</f>
        <v>175</v>
      </c>
      <c r="G54" s="307"/>
      <c r="H54" s="262">
        <f>H52-H53</f>
        <v>586</v>
      </c>
      <c r="I54" s="307"/>
      <c r="J54" s="229" t="s">
        <v>287</v>
      </c>
      <c r="K54" s="250">
        <v>48500</v>
      </c>
      <c r="L54" s="250">
        <v>106700</v>
      </c>
      <c r="M54" s="250">
        <v>23872</v>
      </c>
      <c r="N54" s="250">
        <v>52409</v>
      </c>
      <c r="O54" s="250">
        <v>-435360</v>
      </c>
      <c r="P54" s="251">
        <f>O54+N54+M54+L54+K54</f>
        <v>-203879</v>
      </c>
      <c r="Q54" s="210"/>
    </row>
    <row r="55" spans="1:17" ht="13.5">
      <c r="A55" s="314" t="s">
        <v>299</v>
      </c>
      <c r="B55" s="308">
        <v>154</v>
      </c>
      <c r="C55" s="307"/>
      <c r="D55" s="309">
        <v>227</v>
      </c>
      <c r="E55" s="309"/>
      <c r="F55" s="309">
        <v>9</v>
      </c>
      <c r="G55" s="309"/>
      <c r="H55" s="310">
        <v>29</v>
      </c>
      <c r="I55" s="307"/>
      <c r="J55" s="229" t="s">
        <v>300</v>
      </c>
      <c r="K55" s="210"/>
      <c r="L55" s="210"/>
      <c r="M55" s="210"/>
      <c r="N55" s="210"/>
      <c r="O55" s="210"/>
      <c r="P55" s="230"/>
      <c r="Q55" s="210"/>
    </row>
    <row r="56" spans="1:17" ht="11.25">
      <c r="A56" s="226" t="s">
        <v>301</v>
      </c>
      <c r="B56" s="307">
        <f>B54-B55</f>
        <v>2931</v>
      </c>
      <c r="C56" s="307">
        <v>0</v>
      </c>
      <c r="D56" s="307">
        <v>4312</v>
      </c>
      <c r="E56" s="307"/>
      <c r="F56" s="307">
        <f>F54-F55</f>
        <v>166</v>
      </c>
      <c r="G56" s="307"/>
      <c r="H56" s="262">
        <f>H54-H55</f>
        <v>557</v>
      </c>
      <c r="I56" s="307"/>
      <c r="J56" s="229" t="s">
        <v>291</v>
      </c>
      <c r="K56" s="250">
        <v>0</v>
      </c>
      <c r="L56" s="250">
        <v>0</v>
      </c>
      <c r="M56" s="250"/>
      <c r="N56" s="250">
        <v>0</v>
      </c>
      <c r="O56" s="250">
        <f>B58</f>
        <v>1937</v>
      </c>
      <c r="P56" s="251">
        <f>O56</f>
        <v>1937</v>
      </c>
      <c r="Q56" s="210"/>
    </row>
    <row r="57" spans="1:17" ht="13.5">
      <c r="A57" s="226" t="s">
        <v>302</v>
      </c>
      <c r="B57" s="315">
        <v>994</v>
      </c>
      <c r="C57" s="311"/>
      <c r="D57" s="313">
        <v>1163</v>
      </c>
      <c r="E57" s="313"/>
      <c r="F57" s="313">
        <f>B57-563</f>
        <v>431</v>
      </c>
      <c r="G57" s="313"/>
      <c r="H57" s="310">
        <v>526</v>
      </c>
      <c r="I57" s="307"/>
      <c r="J57" s="229" t="s">
        <v>294</v>
      </c>
      <c r="K57" s="210"/>
      <c r="L57" s="210"/>
      <c r="M57" s="210"/>
      <c r="N57" s="210"/>
      <c r="O57" s="210"/>
      <c r="P57" s="230"/>
      <c r="Q57" s="210"/>
    </row>
    <row r="58" spans="1:17" ht="12" thickBot="1">
      <c r="A58" s="226" t="s">
        <v>303</v>
      </c>
      <c r="B58" s="316">
        <f>B56-B57</f>
        <v>1937</v>
      </c>
      <c r="C58" s="307">
        <v>0</v>
      </c>
      <c r="D58" s="316">
        <v>3149</v>
      </c>
      <c r="E58" s="307"/>
      <c r="F58" s="317">
        <f>F56-F57</f>
        <v>-265</v>
      </c>
      <c r="G58" s="307"/>
      <c r="H58" s="318">
        <f>H56-H57</f>
        <v>31</v>
      </c>
      <c r="I58" s="307"/>
      <c r="J58" s="229" t="s">
        <v>304</v>
      </c>
      <c r="K58" s="250"/>
      <c r="L58" s="250"/>
      <c r="M58" s="250"/>
      <c r="N58" s="250"/>
      <c r="O58" s="250"/>
      <c r="P58" s="251"/>
      <c r="Q58" s="210"/>
    </row>
    <row r="59" spans="1:17" ht="12" thickTop="1">
      <c r="A59" s="226"/>
      <c r="B59" s="319" t="s">
        <v>21</v>
      </c>
      <c r="C59" s="319"/>
      <c r="D59" s="319" t="s">
        <v>21</v>
      </c>
      <c r="E59" s="319" t="s">
        <v>21</v>
      </c>
      <c r="F59" s="319" t="s">
        <v>21</v>
      </c>
      <c r="G59" s="319"/>
      <c r="H59" s="320" t="s">
        <v>21</v>
      </c>
      <c r="I59" s="307"/>
      <c r="J59" s="229" t="s">
        <v>287</v>
      </c>
      <c r="K59" s="250">
        <f aca="true" t="shared" si="0" ref="K59:P59">SUM(K54:K58)</f>
        <v>48500</v>
      </c>
      <c r="L59" s="250">
        <f t="shared" si="0"/>
        <v>106700</v>
      </c>
      <c r="M59" s="250">
        <f t="shared" si="0"/>
        <v>23872</v>
      </c>
      <c r="N59" s="250">
        <f t="shared" si="0"/>
        <v>52409</v>
      </c>
      <c r="O59" s="250">
        <f t="shared" si="0"/>
        <v>-433423</v>
      </c>
      <c r="P59" s="251">
        <f t="shared" si="0"/>
        <v>-201942</v>
      </c>
      <c r="Q59" s="210"/>
    </row>
    <row r="60" spans="1:17" ht="11.25">
      <c r="A60" s="226" t="s">
        <v>305</v>
      </c>
      <c r="B60" s="321">
        <f>B58/4850</f>
        <v>0.3993814432989691</v>
      </c>
      <c r="C60" s="321"/>
      <c r="D60" s="322">
        <v>0.6492783505154639</v>
      </c>
      <c r="E60" s="321"/>
      <c r="F60" s="322">
        <f>F58/4850</f>
        <v>-0.05463917525773196</v>
      </c>
      <c r="G60" s="322"/>
      <c r="H60" s="323">
        <f>H58/4850</f>
        <v>0.006391752577319588</v>
      </c>
      <c r="I60" s="319"/>
      <c r="J60" s="229" t="s">
        <v>306</v>
      </c>
      <c r="K60" s="210"/>
      <c r="L60" s="210"/>
      <c r="M60" s="210"/>
      <c r="N60" s="210"/>
      <c r="O60" s="210"/>
      <c r="P60" s="230"/>
      <c r="Q60" s="210"/>
    </row>
    <row r="61" spans="1:17" ht="7.5" customHeight="1">
      <c r="A61" s="229"/>
      <c r="B61" s="210"/>
      <c r="C61" s="210"/>
      <c r="D61" s="210"/>
      <c r="E61" s="210"/>
      <c r="F61" s="210"/>
      <c r="G61" s="210"/>
      <c r="H61" s="230"/>
      <c r="I61" s="319"/>
      <c r="J61" s="229"/>
      <c r="K61" s="210"/>
      <c r="L61" s="210"/>
      <c r="M61" s="210"/>
      <c r="N61" s="210"/>
      <c r="O61" s="210"/>
      <c r="P61" s="230"/>
      <c r="Q61" s="210"/>
    </row>
    <row r="62" spans="1:17" ht="11.25">
      <c r="A62" s="229" t="s">
        <v>307</v>
      </c>
      <c r="B62" s="210"/>
      <c r="C62" s="210"/>
      <c r="D62" s="210"/>
      <c r="E62" s="210"/>
      <c r="F62" s="210"/>
      <c r="G62" s="210"/>
      <c r="H62" s="230"/>
      <c r="I62" s="319"/>
      <c r="J62" s="229"/>
      <c r="K62" s="210"/>
      <c r="L62" s="210"/>
      <c r="M62" s="210"/>
      <c r="N62" s="210"/>
      <c r="O62" s="210"/>
      <c r="P62" s="230"/>
      <c r="Q62" s="210"/>
    </row>
    <row r="63" spans="1:17" ht="11.25">
      <c r="A63" s="229" t="s">
        <v>308</v>
      </c>
      <c r="B63" s="210"/>
      <c r="C63" s="210"/>
      <c r="D63" s="210"/>
      <c r="E63" s="210"/>
      <c r="F63" s="210"/>
      <c r="G63" s="210"/>
      <c r="H63" s="230"/>
      <c r="I63" s="319"/>
      <c r="J63" s="229"/>
      <c r="K63" s="210"/>
      <c r="L63" s="210"/>
      <c r="M63" s="210"/>
      <c r="N63" s="210"/>
      <c r="O63" s="210"/>
      <c r="P63" s="230"/>
      <c r="Q63" s="210"/>
    </row>
    <row r="64" spans="1:17" ht="11.25">
      <c r="A64" s="229" t="s">
        <v>309</v>
      </c>
      <c r="B64" s="210"/>
      <c r="C64" s="210"/>
      <c r="D64" s="210"/>
      <c r="E64" s="210"/>
      <c r="F64" s="210"/>
      <c r="G64" s="210"/>
      <c r="H64" s="230"/>
      <c r="I64" s="319"/>
      <c r="J64" s="229"/>
      <c r="K64" s="210"/>
      <c r="L64" s="210"/>
      <c r="M64" s="210"/>
      <c r="N64" s="210"/>
      <c r="O64" s="210"/>
      <c r="P64" s="230"/>
      <c r="Q64" s="210"/>
    </row>
    <row r="65" spans="1:17" ht="11.25">
      <c r="A65" s="229"/>
      <c r="B65" s="210"/>
      <c r="C65" s="210"/>
      <c r="D65" s="210"/>
      <c r="E65" s="210"/>
      <c r="F65" s="210"/>
      <c r="G65" s="210"/>
      <c r="H65" s="230"/>
      <c r="I65" s="319"/>
      <c r="J65" s="229"/>
      <c r="K65" s="210"/>
      <c r="L65" s="210"/>
      <c r="M65" s="210"/>
      <c r="N65" s="210"/>
      <c r="O65" s="210"/>
      <c r="P65" s="230"/>
      <c r="Q65" s="210"/>
    </row>
    <row r="66" spans="1:17" ht="10.5" customHeight="1">
      <c r="A66" s="222" t="s">
        <v>313</v>
      </c>
      <c r="B66" s="324"/>
      <c r="C66" s="324"/>
      <c r="D66" s="324"/>
      <c r="E66" s="324"/>
      <c r="F66" s="222" t="s">
        <v>313</v>
      </c>
      <c r="G66" s="324"/>
      <c r="H66" s="325"/>
      <c r="I66" s="324"/>
      <c r="J66" s="229"/>
      <c r="K66" s="222" t="s">
        <v>313</v>
      </c>
      <c r="L66" s="210"/>
      <c r="M66" s="210"/>
      <c r="N66" s="210"/>
      <c r="O66" s="222" t="s">
        <v>313</v>
      </c>
      <c r="P66" s="230"/>
      <c r="Q66" s="210"/>
    </row>
    <row r="67" spans="1:17" ht="11.25">
      <c r="A67" s="226" t="s">
        <v>272</v>
      </c>
      <c r="B67" s="295"/>
      <c r="C67" s="295"/>
      <c r="D67" s="294" t="s">
        <v>273</v>
      </c>
      <c r="E67" s="295"/>
      <c r="F67" s="209"/>
      <c r="G67" s="209"/>
      <c r="H67" s="230"/>
      <c r="I67" s="326"/>
      <c r="J67" s="229"/>
      <c r="K67" s="209" t="s">
        <v>272</v>
      </c>
      <c r="L67" s="210"/>
      <c r="M67" s="210"/>
      <c r="N67" s="210"/>
      <c r="O67" s="209" t="s">
        <v>273</v>
      </c>
      <c r="P67" s="230"/>
      <c r="Q67" s="210"/>
    </row>
    <row r="68" spans="1:17" ht="12" thickBot="1">
      <c r="A68" s="286" t="s">
        <v>310</v>
      </c>
      <c r="B68" s="296"/>
      <c r="C68" s="296"/>
      <c r="D68" s="296" t="s">
        <v>311</v>
      </c>
      <c r="E68" s="296"/>
      <c r="F68" s="297"/>
      <c r="G68" s="297"/>
      <c r="H68" s="288"/>
      <c r="I68" s="327"/>
      <c r="J68" s="286"/>
      <c r="K68" s="297" t="s">
        <v>312</v>
      </c>
      <c r="L68" s="287"/>
      <c r="M68" s="287"/>
      <c r="N68" s="287"/>
      <c r="O68" s="297" t="s">
        <v>275</v>
      </c>
      <c r="P68" s="288"/>
      <c r="Q68" s="210"/>
    </row>
    <row r="69" spans="10:17" ht="11.25">
      <c r="J69" s="210"/>
      <c r="K69" s="210"/>
      <c r="L69" s="210"/>
      <c r="M69" s="210"/>
      <c r="N69" s="210"/>
      <c r="O69" s="210"/>
      <c r="P69" s="210"/>
      <c r="Q69" s="210"/>
    </row>
    <row r="70" spans="10:17" ht="11.25">
      <c r="J70" s="210"/>
      <c r="K70" s="210"/>
      <c r="L70" s="210"/>
      <c r="M70" s="210"/>
      <c r="N70" s="210"/>
      <c r="O70" s="210"/>
      <c r="P70" s="210"/>
      <c r="Q70" s="210"/>
    </row>
    <row r="71" spans="10:17" ht="11.25">
      <c r="J71" s="210"/>
      <c r="K71" s="210"/>
      <c r="L71" s="210"/>
      <c r="M71" s="210"/>
      <c r="N71" s="210"/>
      <c r="O71" s="210"/>
      <c r="P71" s="210"/>
      <c r="Q71" s="210"/>
    </row>
    <row r="72" spans="10:17" ht="11.25">
      <c r="J72" s="210"/>
      <c r="K72" s="210"/>
      <c r="L72" s="210"/>
      <c r="M72" s="210"/>
      <c r="N72" s="210"/>
      <c r="O72" s="210"/>
      <c r="P72" s="210"/>
      <c r="Q72" s="210"/>
    </row>
  </sheetData>
  <mergeCells count="12">
    <mergeCell ref="A1:D1"/>
    <mergeCell ref="A2:E2"/>
    <mergeCell ref="J2:P2"/>
    <mergeCell ref="J3:P3"/>
    <mergeCell ref="J4:P4"/>
    <mergeCell ref="J37:P37"/>
    <mergeCell ref="J38:P38"/>
    <mergeCell ref="J39:P39"/>
    <mergeCell ref="A43:H43"/>
    <mergeCell ref="A44:H44"/>
    <mergeCell ref="A45:H45"/>
    <mergeCell ref="B39:D39"/>
  </mergeCells>
  <printOptions/>
  <pageMargins left="0.26" right="0.43" top="1" bottom="1" header="0.24" footer="0.5"/>
  <pageSetup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H50" sqref="H50"/>
    </sheetView>
  </sheetViews>
  <sheetFormatPr defaultColWidth="9.140625" defaultRowHeight="12.75"/>
  <cols>
    <col min="2" max="2" width="36.00390625" style="0" customWidth="1"/>
    <col min="3" max="3" width="4.140625" style="0" customWidth="1"/>
    <col min="4" max="4" width="4.57421875" style="0" customWidth="1"/>
    <col min="5" max="5" width="8.7109375" style="3" hidden="1" customWidth="1"/>
    <col min="6" max="6" width="15.57421875" style="0" customWidth="1"/>
    <col min="7" max="7" width="1.7109375" style="2" customWidth="1"/>
    <col min="8" max="8" width="15.140625" style="0" customWidth="1"/>
    <col min="9" max="9" width="9.28125" style="0" bestFit="1" customWidth="1"/>
    <col min="11" max="11" width="14.421875" style="0" customWidth="1"/>
  </cols>
  <sheetData>
    <row r="1" ht="13.5" thickBot="1"/>
    <row r="2" spans="2:8" ht="15.75" customHeight="1">
      <c r="B2" s="339" t="s">
        <v>48</v>
      </c>
      <c r="C2" s="340"/>
      <c r="D2" s="340"/>
      <c r="E2" s="340"/>
      <c r="F2" s="340"/>
      <c r="G2" s="340"/>
      <c r="H2" s="341"/>
    </row>
    <row r="3" spans="2:8" ht="15.75">
      <c r="B3" s="342" t="s">
        <v>31</v>
      </c>
      <c r="C3" s="343"/>
      <c r="D3" s="343"/>
      <c r="E3" s="343"/>
      <c r="F3" s="343"/>
      <c r="G3" s="343"/>
      <c r="H3" s="344"/>
    </row>
    <row r="4" spans="2:8" ht="16.5" thickBot="1">
      <c r="B4" s="342" t="s">
        <v>239</v>
      </c>
      <c r="C4" s="343"/>
      <c r="D4" s="343"/>
      <c r="E4" s="343"/>
      <c r="F4" s="343"/>
      <c r="G4" s="343"/>
      <c r="H4" s="344"/>
    </row>
    <row r="5" spans="2:8" ht="12.75">
      <c r="B5" s="176" t="s">
        <v>63</v>
      </c>
      <c r="C5" s="177"/>
      <c r="D5" s="177"/>
      <c r="E5" s="178" t="s">
        <v>15</v>
      </c>
      <c r="F5" s="178" t="s">
        <v>240</v>
      </c>
      <c r="G5" s="200"/>
      <c r="H5" s="201" t="s">
        <v>181</v>
      </c>
    </row>
    <row r="6" spans="2:8" ht="12.75">
      <c r="B6" s="167"/>
      <c r="C6" s="25"/>
      <c r="D6" s="25"/>
      <c r="E6" s="37"/>
      <c r="F6" s="37">
        <v>2013</v>
      </c>
      <c r="G6" s="85"/>
      <c r="H6" s="125">
        <v>2012</v>
      </c>
    </row>
    <row r="7" spans="2:8" ht="13.5" thickBot="1">
      <c r="B7" s="171"/>
      <c r="C7" s="172"/>
      <c r="D7" s="172"/>
      <c r="E7" s="173"/>
      <c r="F7" s="173" t="s">
        <v>21</v>
      </c>
      <c r="G7" s="174"/>
      <c r="H7" s="175" t="s">
        <v>21</v>
      </c>
    </row>
    <row r="8" spans="2:8" ht="13.5" thickBot="1">
      <c r="B8" s="7"/>
      <c r="C8" s="7"/>
      <c r="D8" s="7"/>
      <c r="E8" s="4"/>
      <c r="F8" s="4"/>
      <c r="G8" s="17"/>
      <c r="H8" s="4"/>
    </row>
    <row r="9" spans="2:8" ht="12.75">
      <c r="B9" s="176" t="s">
        <v>6</v>
      </c>
      <c r="C9" s="177"/>
      <c r="D9" s="177"/>
      <c r="E9" s="178"/>
      <c r="F9" s="179">
        <v>143827846.45000002</v>
      </c>
      <c r="G9" s="180"/>
      <c r="H9" s="181">
        <v>147574654.45000002</v>
      </c>
    </row>
    <row r="10" spans="2:11" ht="12.75">
      <c r="B10" s="182" t="s">
        <v>32</v>
      </c>
      <c r="C10" s="27"/>
      <c r="D10" s="27"/>
      <c r="E10" s="183"/>
      <c r="F10" s="11">
        <v>121995268.45000002</v>
      </c>
      <c r="G10" s="22"/>
      <c r="H10" s="184">
        <v>125742076.45000002</v>
      </c>
      <c r="K10" s="20"/>
    </row>
    <row r="11" spans="2:8" ht="12.75">
      <c r="B11" s="182" t="s">
        <v>60</v>
      </c>
      <c r="C11" s="27"/>
      <c r="D11" s="27"/>
      <c r="E11" s="183">
        <v>2</v>
      </c>
      <c r="F11" s="14">
        <v>1472547</v>
      </c>
      <c r="G11" s="22"/>
      <c r="H11" s="185">
        <v>1472547</v>
      </c>
    </row>
    <row r="12" spans="2:11" ht="12.75">
      <c r="B12" s="182" t="s">
        <v>49</v>
      </c>
      <c r="C12" s="27"/>
      <c r="D12" s="27"/>
      <c r="E12" s="183">
        <v>3</v>
      </c>
      <c r="F12" s="18">
        <v>20360031</v>
      </c>
      <c r="G12" s="22"/>
      <c r="H12" s="186">
        <v>20360031</v>
      </c>
      <c r="K12" s="20"/>
    </row>
    <row r="13" spans="2:8" ht="12.75">
      <c r="B13" s="182"/>
      <c r="C13" s="27"/>
      <c r="D13" s="27"/>
      <c r="E13" s="124"/>
      <c r="F13" s="10"/>
      <c r="G13" s="22"/>
      <c r="H13" s="187"/>
    </row>
    <row r="14" spans="2:8" ht="12.75">
      <c r="B14" s="167" t="s">
        <v>7</v>
      </c>
      <c r="C14" s="25"/>
      <c r="D14" s="25"/>
      <c r="E14" s="124"/>
      <c r="F14" s="10">
        <v>273522814</v>
      </c>
      <c r="G14" s="10">
        <v>0</v>
      </c>
      <c r="H14" s="187">
        <v>277640304</v>
      </c>
    </row>
    <row r="15" spans="2:8" ht="12.75">
      <c r="B15" s="188" t="s">
        <v>50</v>
      </c>
      <c r="C15" s="95"/>
      <c r="D15" s="95"/>
      <c r="E15" s="183">
        <v>4</v>
      </c>
      <c r="F15" s="11">
        <v>117161856</v>
      </c>
      <c r="G15" s="170"/>
      <c r="H15" s="184">
        <v>123273215</v>
      </c>
    </row>
    <row r="16" spans="2:8" ht="12.75">
      <c r="B16" s="188" t="s">
        <v>51</v>
      </c>
      <c r="C16" s="95"/>
      <c r="D16" s="95"/>
      <c r="E16" s="183">
        <v>5</v>
      </c>
      <c r="F16" s="14">
        <v>120147758</v>
      </c>
      <c r="G16" s="170"/>
      <c r="H16" s="185">
        <v>122327036</v>
      </c>
    </row>
    <row r="17" spans="2:9" ht="12.75">
      <c r="B17" s="188" t="s">
        <v>46</v>
      </c>
      <c r="C17" s="95"/>
      <c r="D17" s="95"/>
      <c r="E17" s="183">
        <v>6</v>
      </c>
      <c r="F17" s="14">
        <v>28441666</v>
      </c>
      <c r="G17" s="170"/>
      <c r="H17" s="185">
        <v>29897667</v>
      </c>
      <c r="I17" s="20"/>
    </row>
    <row r="18" spans="2:11" ht="12.75">
      <c r="B18" s="188" t="s">
        <v>135</v>
      </c>
      <c r="C18" s="95"/>
      <c r="D18" s="95"/>
      <c r="E18" s="183">
        <v>7</v>
      </c>
      <c r="F18" s="18">
        <v>7771534</v>
      </c>
      <c r="G18" s="170"/>
      <c r="H18" s="186">
        <v>2142386</v>
      </c>
      <c r="K18" s="20"/>
    </row>
    <row r="19" spans="2:8" ht="12.75">
      <c r="B19" s="188"/>
      <c r="C19" s="95"/>
      <c r="D19" s="95"/>
      <c r="E19" s="124"/>
      <c r="F19" s="22"/>
      <c r="G19" s="22"/>
      <c r="H19" s="189"/>
    </row>
    <row r="20" spans="2:8" ht="13.5" thickBot="1">
      <c r="B20" s="206" t="s">
        <v>247</v>
      </c>
      <c r="C20" s="25"/>
      <c r="D20" s="25"/>
      <c r="E20" s="99"/>
      <c r="F20" s="12">
        <v>417350660.45000005</v>
      </c>
      <c r="G20" s="22"/>
      <c r="H20" s="190">
        <v>425214958.45000005</v>
      </c>
    </row>
    <row r="21" spans="2:8" ht="13.5" thickTop="1">
      <c r="B21" s="182"/>
      <c r="C21" s="27"/>
      <c r="D21" s="27"/>
      <c r="E21" s="124"/>
      <c r="F21" s="10"/>
      <c r="G21" s="22"/>
      <c r="H21" s="187"/>
    </row>
    <row r="22" spans="2:8" ht="12.75">
      <c r="B22" s="167" t="s">
        <v>64</v>
      </c>
      <c r="C22" s="25"/>
      <c r="D22" s="25"/>
      <c r="E22" s="37"/>
      <c r="F22" s="24"/>
      <c r="G22" s="24"/>
      <c r="H22" s="191"/>
    </row>
    <row r="23" spans="2:8" ht="12.75">
      <c r="B23" s="182"/>
      <c r="C23" s="27"/>
      <c r="D23" s="27"/>
      <c r="E23" s="37"/>
      <c r="F23" s="24"/>
      <c r="G23" s="24"/>
      <c r="H23" s="191"/>
    </row>
    <row r="24" spans="2:8" ht="12.75">
      <c r="B24" s="192" t="s">
        <v>12</v>
      </c>
      <c r="C24" s="193"/>
      <c r="D24" s="193"/>
      <c r="E24" s="124"/>
      <c r="F24" s="10">
        <v>-201943044</v>
      </c>
      <c r="G24" s="22"/>
      <c r="H24" s="187">
        <v>-203879427</v>
      </c>
    </row>
    <row r="25" spans="2:8" ht="12.75">
      <c r="B25" s="188" t="s">
        <v>42</v>
      </c>
      <c r="C25" s="95"/>
      <c r="D25" s="95"/>
      <c r="E25" s="183">
        <v>8</v>
      </c>
      <c r="F25" s="11">
        <v>48500000</v>
      </c>
      <c r="G25" s="22"/>
      <c r="H25" s="184">
        <v>48500000</v>
      </c>
    </row>
    <row r="26" spans="2:8" ht="12.75">
      <c r="B26" s="188" t="s">
        <v>11</v>
      </c>
      <c r="C26" s="95"/>
      <c r="D26" s="95"/>
      <c r="E26" s="124">
        <v>9</v>
      </c>
      <c r="F26" s="14">
        <v>106700000</v>
      </c>
      <c r="G26" s="22"/>
      <c r="H26" s="185">
        <v>106700000</v>
      </c>
    </row>
    <row r="27" spans="2:8" ht="12.75">
      <c r="B27" s="188" t="s">
        <v>57</v>
      </c>
      <c r="C27" s="95"/>
      <c r="D27" s="95"/>
      <c r="E27" s="124">
        <v>10</v>
      </c>
      <c r="F27" s="14">
        <v>76281027</v>
      </c>
      <c r="G27" s="22"/>
      <c r="H27" s="185">
        <v>76281027</v>
      </c>
    </row>
    <row r="28" spans="2:8" ht="12.75">
      <c r="B28" s="188" t="s">
        <v>43</v>
      </c>
      <c r="C28" s="95"/>
      <c r="D28" s="95"/>
      <c r="E28" s="124">
        <v>11</v>
      </c>
      <c r="F28" s="18">
        <v>-433424071</v>
      </c>
      <c r="G28" s="22"/>
      <c r="H28" s="186">
        <v>-435360454</v>
      </c>
    </row>
    <row r="29" spans="2:8" ht="12.75">
      <c r="B29" s="188"/>
      <c r="C29" s="95"/>
      <c r="D29" s="95"/>
      <c r="E29" s="124"/>
      <c r="F29" s="22"/>
      <c r="G29" s="22"/>
      <c r="H29" s="189"/>
    </row>
    <row r="30" spans="2:8" ht="12.75">
      <c r="B30" s="192" t="s">
        <v>59</v>
      </c>
      <c r="C30" s="193"/>
      <c r="D30" s="193"/>
      <c r="E30" s="124"/>
      <c r="F30" s="10">
        <v>134534390</v>
      </c>
      <c r="G30" s="10">
        <v>0</v>
      </c>
      <c r="H30" s="187">
        <v>141252750</v>
      </c>
    </row>
    <row r="31" spans="2:8" ht="12.75">
      <c r="B31" s="188" t="s">
        <v>62</v>
      </c>
      <c r="C31" s="95"/>
      <c r="D31" s="95"/>
      <c r="E31" s="124">
        <v>12</v>
      </c>
      <c r="F31" s="11">
        <v>77334390</v>
      </c>
      <c r="G31" s="22"/>
      <c r="H31" s="184">
        <v>84052750</v>
      </c>
    </row>
    <row r="32" spans="2:8" ht="12.75">
      <c r="B32" s="188" t="s">
        <v>61</v>
      </c>
      <c r="C32" s="95"/>
      <c r="D32" s="95"/>
      <c r="E32" s="124">
        <v>13</v>
      </c>
      <c r="F32" s="18">
        <v>57200000</v>
      </c>
      <c r="G32" s="22"/>
      <c r="H32" s="186">
        <v>57200000</v>
      </c>
    </row>
    <row r="33" spans="2:8" ht="12.75">
      <c r="B33" s="188"/>
      <c r="C33" s="95"/>
      <c r="D33" s="95"/>
      <c r="E33" s="124"/>
      <c r="F33" s="22"/>
      <c r="G33" s="22"/>
      <c r="H33" s="189"/>
    </row>
    <row r="34" spans="2:8" ht="12.75">
      <c r="B34" s="167" t="s">
        <v>8</v>
      </c>
      <c r="C34" s="25"/>
      <c r="D34" s="25"/>
      <c r="E34" s="124"/>
      <c r="F34" s="10">
        <v>484759314</v>
      </c>
      <c r="G34" s="10">
        <v>0</v>
      </c>
      <c r="H34" s="10">
        <v>487841635</v>
      </c>
    </row>
    <row r="35" spans="2:8" ht="12.75">
      <c r="B35" s="168" t="s">
        <v>55</v>
      </c>
      <c r="C35" s="142"/>
      <c r="D35" s="142"/>
      <c r="E35" s="169">
        <v>14</v>
      </c>
      <c r="F35" s="11">
        <v>359535025</v>
      </c>
      <c r="G35" s="170"/>
      <c r="H35" s="184">
        <v>359535025</v>
      </c>
    </row>
    <row r="36" spans="2:8" ht="12.75">
      <c r="B36" s="168" t="s">
        <v>52</v>
      </c>
      <c r="C36" s="142"/>
      <c r="D36" s="142"/>
      <c r="E36" s="124">
        <v>15</v>
      </c>
      <c r="F36" s="14">
        <v>66913141</v>
      </c>
      <c r="G36" s="170"/>
      <c r="H36" s="185">
        <v>71000826</v>
      </c>
    </row>
    <row r="37" spans="2:8" ht="12.75">
      <c r="B37" s="168" t="s">
        <v>56</v>
      </c>
      <c r="C37" s="142"/>
      <c r="D37" s="142"/>
      <c r="E37" s="124">
        <v>16</v>
      </c>
      <c r="F37" s="14">
        <v>49653491</v>
      </c>
      <c r="G37" s="170"/>
      <c r="H37" s="185">
        <v>49796546</v>
      </c>
    </row>
    <row r="38" spans="2:8" ht="12.75">
      <c r="B38" s="188" t="s">
        <v>58</v>
      </c>
      <c r="C38" s="95"/>
      <c r="D38" s="95"/>
      <c r="E38" s="124"/>
      <c r="F38" s="14">
        <v>1466769</v>
      </c>
      <c r="G38" s="22"/>
      <c r="H38" s="185">
        <v>1466769</v>
      </c>
    </row>
    <row r="39" spans="2:8" ht="12.75">
      <c r="B39" s="188" t="s">
        <v>136</v>
      </c>
      <c r="C39" s="95"/>
      <c r="D39" s="95"/>
      <c r="E39" s="124">
        <v>17</v>
      </c>
      <c r="F39" s="14">
        <v>361063</v>
      </c>
      <c r="G39" s="22"/>
      <c r="H39" s="185">
        <v>206826</v>
      </c>
    </row>
    <row r="40" spans="2:8" ht="12.75">
      <c r="B40" s="168" t="s">
        <v>53</v>
      </c>
      <c r="C40" s="142"/>
      <c r="D40" s="142"/>
      <c r="E40" s="124">
        <v>18</v>
      </c>
      <c r="F40" s="14">
        <v>6178884</v>
      </c>
      <c r="G40" s="170"/>
      <c r="H40" s="185">
        <v>5184602</v>
      </c>
    </row>
    <row r="41" spans="2:8" ht="12.75">
      <c r="B41" s="168" t="s">
        <v>54</v>
      </c>
      <c r="C41" s="142"/>
      <c r="D41" s="142"/>
      <c r="E41" s="124"/>
      <c r="F41" s="18">
        <v>650941</v>
      </c>
      <c r="G41" s="170"/>
      <c r="H41" s="186">
        <v>651041</v>
      </c>
    </row>
    <row r="42" spans="2:8" ht="12.75">
      <c r="B42" s="168"/>
      <c r="C42" s="142"/>
      <c r="D42" s="142"/>
      <c r="E42" s="124"/>
      <c r="F42" s="22"/>
      <c r="G42" s="170"/>
      <c r="H42" s="189"/>
    </row>
    <row r="43" spans="2:8" ht="13.5" thickBot="1">
      <c r="B43" s="192" t="s">
        <v>248</v>
      </c>
      <c r="C43" s="193"/>
      <c r="D43" s="193"/>
      <c r="E43" s="99" t="s">
        <v>9</v>
      </c>
      <c r="F43" s="12">
        <v>417350660</v>
      </c>
      <c r="G43" s="22"/>
      <c r="H43" s="190">
        <v>425214958</v>
      </c>
    </row>
    <row r="44" spans="2:8" ht="13.5" thickTop="1">
      <c r="B44" s="192"/>
      <c r="C44" s="193"/>
      <c r="D44" s="193"/>
      <c r="E44" s="99"/>
      <c r="F44" s="10"/>
      <c r="G44" s="22"/>
      <c r="H44" s="187"/>
    </row>
    <row r="45" spans="2:8" ht="13.5" thickBot="1">
      <c r="B45" s="194" t="s">
        <v>180</v>
      </c>
      <c r="C45" s="195"/>
      <c r="D45" s="195"/>
      <c r="E45" s="196"/>
      <c r="F45" s="197">
        <v>-41.637741030927835</v>
      </c>
      <c r="G45" s="198"/>
      <c r="H45" s="199">
        <v>-42.03699525773196</v>
      </c>
    </row>
    <row r="46" spans="2:8" ht="12.75">
      <c r="B46" s="38"/>
      <c r="C46" s="38"/>
      <c r="D46" s="38"/>
      <c r="E46" s="6"/>
      <c r="F46" s="84"/>
      <c r="G46" s="16"/>
      <c r="H46" s="84"/>
    </row>
    <row r="47" spans="5:8" ht="12.75">
      <c r="E47"/>
      <c r="G47"/>
      <c r="H47" s="20"/>
    </row>
    <row r="48" spans="5:8" ht="12.75">
      <c r="E48"/>
      <c r="F48" s="20">
        <f>F20-F43</f>
        <v>0.4500000476837158</v>
      </c>
      <c r="G48" s="20">
        <f>G20-G43</f>
        <v>0</v>
      </c>
      <c r="H48" s="20">
        <f>H20-H43</f>
        <v>0.4500000476837158</v>
      </c>
    </row>
    <row r="49" spans="5:8" ht="12.75">
      <c r="E49"/>
      <c r="F49" s="20"/>
      <c r="G49"/>
      <c r="H49" s="20"/>
    </row>
    <row r="50" spans="2:6" ht="12.75">
      <c r="B50" s="1"/>
      <c r="C50" s="1"/>
      <c r="D50" s="1"/>
      <c r="E50" s="4"/>
      <c r="F50" s="1"/>
    </row>
    <row r="52" spans="5:7" ht="12.75">
      <c r="E52"/>
      <c r="G52"/>
    </row>
    <row r="53" spans="5:7" ht="12.75">
      <c r="E53"/>
      <c r="G53"/>
    </row>
    <row r="54" spans="5:7" ht="12.75">
      <c r="E54"/>
      <c r="F54" s="1"/>
      <c r="G54" s="1"/>
    </row>
    <row r="55" spans="5:7" ht="12.75">
      <c r="E55"/>
      <c r="F55" s="1"/>
      <c r="G55" s="1"/>
    </row>
    <row r="56" spans="2:7" ht="12.75">
      <c r="B56" s="1"/>
      <c r="C56" s="1"/>
      <c r="D56" s="1"/>
      <c r="E56" s="1"/>
      <c r="G56" s="1"/>
    </row>
    <row r="57" spans="2:7" ht="12.75">
      <c r="B57" s="1"/>
      <c r="C57" s="1"/>
      <c r="D57" s="1"/>
      <c r="E57" s="1"/>
      <c r="G57"/>
    </row>
  </sheetData>
  <sheetProtection/>
  <mergeCells count="3">
    <mergeCell ref="B2:H2"/>
    <mergeCell ref="B3:H3"/>
    <mergeCell ref="B4:H4"/>
  </mergeCells>
  <printOptions horizontalCentered="1"/>
  <pageMargins left="0.51" right="0.75" top="0.75" bottom="0.5" header="0.5" footer="0.5"/>
  <pageSetup firstPageNumber="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1.421875" style="7" customWidth="1"/>
    <col min="2" max="2" width="9.7109375" style="7" hidden="1" customWidth="1"/>
    <col min="3" max="3" width="4.140625" style="7" hidden="1" customWidth="1"/>
    <col min="4" max="4" width="1.57421875" style="7" hidden="1" customWidth="1"/>
    <col min="5" max="5" width="12.7109375" style="9" customWidth="1"/>
    <col min="6" max="6" width="9.57421875" style="7" hidden="1" customWidth="1"/>
    <col min="7" max="7" width="1.7109375" style="7" customWidth="1"/>
    <col min="8" max="8" width="13.00390625" style="7" customWidth="1"/>
    <col min="9" max="9" width="10.421875" style="7" hidden="1" customWidth="1"/>
    <col min="10" max="10" width="11.421875" style="7" hidden="1" customWidth="1"/>
    <col min="11" max="11" width="17.421875" style="7" customWidth="1"/>
    <col min="12" max="12" width="9.140625" style="7" customWidth="1"/>
    <col min="13" max="13" width="14.140625" style="7" customWidth="1"/>
    <col min="14" max="16384" width="9.140625" style="7" customWidth="1"/>
  </cols>
  <sheetData>
    <row r="1" spans="1:9" ht="15.75">
      <c r="A1" s="345" t="s">
        <v>48</v>
      </c>
      <c r="B1" s="345"/>
      <c r="C1" s="345"/>
      <c r="D1" s="345"/>
      <c r="E1" s="345"/>
      <c r="F1" s="345"/>
      <c r="G1" s="345"/>
      <c r="H1" s="345"/>
      <c r="I1" s="113"/>
    </row>
    <row r="2" spans="1:9" ht="15.75">
      <c r="A2" s="345" t="s">
        <v>25</v>
      </c>
      <c r="B2" s="345"/>
      <c r="C2" s="345"/>
      <c r="D2" s="345"/>
      <c r="E2" s="345"/>
      <c r="F2" s="345"/>
      <c r="G2" s="345"/>
      <c r="H2" s="345"/>
      <c r="I2" s="113"/>
    </row>
    <row r="3" spans="1:9" ht="15.75">
      <c r="A3" s="345" t="s">
        <v>220</v>
      </c>
      <c r="B3" s="345"/>
      <c r="C3" s="345"/>
      <c r="D3" s="345"/>
      <c r="E3" s="345"/>
      <c r="F3" s="345"/>
      <c r="G3" s="345"/>
      <c r="H3" s="345"/>
      <c r="I3" s="113"/>
    </row>
    <row r="4" ht="13.5" thickBot="1"/>
    <row r="5" spans="1:11" ht="13.5" thickBot="1">
      <c r="A5" s="72" t="s">
        <v>16</v>
      </c>
      <c r="B5" s="127"/>
      <c r="C5" s="127"/>
      <c r="D5" s="74" t="s">
        <v>15</v>
      </c>
      <c r="E5" s="13">
        <v>2013</v>
      </c>
      <c r="F5" s="74" t="s">
        <v>200</v>
      </c>
      <c r="G5" s="116"/>
      <c r="H5" s="13">
        <v>2012</v>
      </c>
      <c r="I5" s="128" t="s">
        <v>200</v>
      </c>
      <c r="J5" s="129" t="s">
        <v>190</v>
      </c>
      <c r="K5" s="163"/>
    </row>
    <row r="6" spans="1:11" ht="12.75">
      <c r="A6" s="73"/>
      <c r="B6" s="27"/>
      <c r="C6" s="27"/>
      <c r="D6" s="124"/>
      <c r="E6" s="49" t="s">
        <v>21</v>
      </c>
      <c r="F6" s="37" t="s">
        <v>201</v>
      </c>
      <c r="G6" s="117"/>
      <c r="H6" s="49" t="s">
        <v>21</v>
      </c>
      <c r="I6" s="125" t="s">
        <v>201</v>
      </c>
      <c r="J6" s="27" t="s">
        <v>192</v>
      </c>
      <c r="K6" s="157" t="s">
        <v>191</v>
      </c>
    </row>
    <row r="7" spans="1:11" ht="12.75">
      <c r="A7" s="131"/>
      <c r="B7" s="101"/>
      <c r="C7" s="101"/>
      <c r="D7" s="132"/>
      <c r="E7" s="148"/>
      <c r="F7" s="133">
        <v>2012</v>
      </c>
      <c r="G7" s="134"/>
      <c r="H7" s="148"/>
      <c r="I7" s="135">
        <v>2011</v>
      </c>
      <c r="J7" s="101"/>
      <c r="K7" s="57"/>
    </row>
    <row r="8" spans="1:13" ht="12.75">
      <c r="A8" s="44" t="s">
        <v>17</v>
      </c>
      <c r="B8" s="127"/>
      <c r="C8" s="127"/>
      <c r="D8" s="40">
        <v>19</v>
      </c>
      <c r="E8" s="149">
        <v>198825238</v>
      </c>
      <c r="F8" s="136"/>
      <c r="G8" s="130"/>
      <c r="H8" s="149">
        <v>232780511</v>
      </c>
      <c r="I8" s="137"/>
      <c r="J8" s="138">
        <f>(E8-H8)/H8*100</f>
        <v>-14.586819512566496</v>
      </c>
      <c r="K8" s="156"/>
      <c r="M8" s="205"/>
    </row>
    <row r="9" spans="1:11" ht="12.75">
      <c r="A9" s="126"/>
      <c r="B9" s="25"/>
      <c r="C9" s="25"/>
      <c r="D9" s="124"/>
      <c r="E9" s="150"/>
      <c r="F9" s="118"/>
      <c r="G9" s="77"/>
      <c r="H9" s="150"/>
      <c r="I9" s="96"/>
      <c r="J9" s="139"/>
      <c r="K9" s="56"/>
    </row>
    <row r="10" spans="1:13" ht="12.75" hidden="1">
      <c r="A10" s="126" t="s">
        <v>193</v>
      </c>
      <c r="B10" s="27"/>
      <c r="C10" s="27"/>
      <c r="D10" s="124"/>
      <c r="E10" s="56">
        <v>881</v>
      </c>
      <c r="F10" s="118"/>
      <c r="G10" s="77"/>
      <c r="H10" s="56">
        <v>1164</v>
      </c>
      <c r="I10" s="120"/>
      <c r="J10" s="139">
        <f>(E10-H10)/H10*100</f>
        <v>-24.3127147766323</v>
      </c>
      <c r="K10" s="56"/>
      <c r="M10" s="23"/>
    </row>
    <row r="11" spans="1:13" ht="12.75">
      <c r="A11" s="126"/>
      <c r="B11" s="27"/>
      <c r="C11" s="27"/>
      <c r="D11" s="124"/>
      <c r="E11" s="56"/>
      <c r="F11" s="118"/>
      <c r="G11" s="77"/>
      <c r="H11" s="56"/>
      <c r="I11" s="120"/>
      <c r="J11" s="139"/>
      <c r="K11" s="56"/>
      <c r="M11" s="23"/>
    </row>
    <row r="12" spans="1:11" ht="12.75">
      <c r="A12" s="126" t="s">
        <v>24</v>
      </c>
      <c r="B12" s="25"/>
      <c r="C12" s="25"/>
      <c r="D12" s="124">
        <v>20</v>
      </c>
      <c r="E12" s="150">
        <v>183579210</v>
      </c>
      <c r="F12" s="114">
        <v>92.33194530364399</v>
      </c>
      <c r="G12" s="77"/>
      <c r="H12" s="150">
        <v>212074535</v>
      </c>
      <c r="I12" s="121">
        <f>H12/H8*100</f>
        <v>91.10493575641304</v>
      </c>
      <c r="J12" s="139">
        <f aca="true" t="shared" si="0" ref="J12:J31">(E12-H12)/H12*100</f>
        <v>-13.436467042118</v>
      </c>
      <c r="K12" s="56"/>
    </row>
    <row r="13" spans="1:11" ht="12.75">
      <c r="A13" s="56"/>
      <c r="B13" s="27"/>
      <c r="C13" s="27"/>
      <c r="D13" s="124"/>
      <c r="E13" s="56"/>
      <c r="F13" s="118"/>
      <c r="G13" s="77"/>
      <c r="H13" s="56"/>
      <c r="I13" s="120"/>
      <c r="J13" s="139">
        <v>0</v>
      </c>
      <c r="K13" s="56"/>
    </row>
    <row r="14" spans="1:11" ht="12.75">
      <c r="A14" s="126" t="s">
        <v>22</v>
      </c>
      <c r="B14" s="25"/>
      <c r="C14" s="25"/>
      <c r="D14" s="124"/>
      <c r="E14" s="151">
        <v>15246028</v>
      </c>
      <c r="F14" s="114">
        <v>7.668054696356003</v>
      </c>
      <c r="G14" s="107"/>
      <c r="H14" s="151">
        <v>20705976</v>
      </c>
      <c r="I14" s="122">
        <f>H14/H8*100</f>
        <v>8.895064243586956</v>
      </c>
      <c r="J14" s="139">
        <f t="shared" si="0"/>
        <v>-26.36894778589524</v>
      </c>
      <c r="K14" s="56"/>
    </row>
    <row r="15" spans="1:11" ht="12.75">
      <c r="A15" s="126"/>
      <c r="B15" s="25"/>
      <c r="C15" s="25"/>
      <c r="D15" s="124"/>
      <c r="E15" s="151"/>
      <c r="F15" s="114"/>
      <c r="G15" s="107"/>
      <c r="H15" s="151"/>
      <c r="I15" s="122"/>
      <c r="J15" s="139"/>
      <c r="K15" s="56"/>
    </row>
    <row r="16" spans="1:11" ht="12.75">
      <c r="A16" s="126" t="s">
        <v>23</v>
      </c>
      <c r="B16" s="25"/>
      <c r="C16" s="25"/>
      <c r="D16" s="124"/>
      <c r="E16" s="151">
        <v>12161282</v>
      </c>
      <c r="F16" s="151">
        <v>6.11656856158271</v>
      </c>
      <c r="G16" s="151">
        <v>0</v>
      </c>
      <c r="H16" s="151">
        <v>16166741</v>
      </c>
      <c r="I16" s="122">
        <f>H16/H8*100</f>
        <v>6.945057784498119</v>
      </c>
      <c r="J16" s="139">
        <f t="shared" si="0"/>
        <v>-24.775921133393553</v>
      </c>
      <c r="K16" s="56"/>
    </row>
    <row r="17" spans="1:11" ht="12.75">
      <c r="A17" s="56" t="s">
        <v>65</v>
      </c>
      <c r="B17" s="27"/>
      <c r="C17" s="27"/>
      <c r="D17" s="124">
        <v>21</v>
      </c>
      <c r="E17" s="11">
        <v>11895685</v>
      </c>
      <c r="F17" s="145">
        <v>5.982985419587427</v>
      </c>
      <c r="G17" s="77"/>
      <c r="H17" s="11">
        <v>15611303</v>
      </c>
      <c r="I17" s="153">
        <f>H17/H8*100</f>
        <v>6.706447602909507</v>
      </c>
      <c r="J17" s="139">
        <f t="shared" si="0"/>
        <v>-23.800819188507198</v>
      </c>
      <c r="K17" s="56"/>
    </row>
    <row r="18" spans="1:11" ht="12.75">
      <c r="A18" s="56" t="s">
        <v>41</v>
      </c>
      <c r="B18" s="27"/>
      <c r="C18" s="27"/>
      <c r="D18" s="124"/>
      <c r="E18" s="14">
        <v>212373</v>
      </c>
      <c r="F18" s="146">
        <v>0.10681390458086613</v>
      </c>
      <c r="G18" s="77"/>
      <c r="H18" s="14">
        <v>487919</v>
      </c>
      <c r="I18" s="154">
        <f>H18/H8*100</f>
        <v>0.20960474650732253</v>
      </c>
      <c r="J18" s="139">
        <f t="shared" si="0"/>
        <v>-56.47371797368006</v>
      </c>
      <c r="K18" s="56"/>
    </row>
    <row r="19" spans="1:11" ht="12.75">
      <c r="A19" s="56" t="s">
        <v>133</v>
      </c>
      <c r="B19" s="27"/>
      <c r="C19" s="27"/>
      <c r="D19" s="124">
        <v>22</v>
      </c>
      <c r="E19" s="18">
        <v>53224</v>
      </c>
      <c r="F19" s="147">
        <v>0.02676923741441718</v>
      </c>
      <c r="G19" s="77"/>
      <c r="H19" s="18">
        <v>67519</v>
      </c>
      <c r="I19" s="155">
        <f>H19/H8*100</f>
        <v>0.029005435081289943</v>
      </c>
      <c r="J19" s="139">
        <f t="shared" si="0"/>
        <v>-21.171818302996193</v>
      </c>
      <c r="K19" s="56"/>
    </row>
    <row r="20" spans="1:11" ht="12.75">
      <c r="A20" s="56"/>
      <c r="B20" s="27"/>
      <c r="C20" s="27"/>
      <c r="D20" s="124"/>
      <c r="E20" s="58"/>
      <c r="F20" s="118"/>
      <c r="G20" s="77"/>
      <c r="H20" s="58"/>
      <c r="I20" s="122"/>
      <c r="J20" s="139">
        <v>0</v>
      </c>
      <c r="K20" s="56"/>
    </row>
    <row r="21" spans="1:11" ht="12.75">
      <c r="A21" s="126" t="s">
        <v>218</v>
      </c>
      <c r="B21" s="25"/>
      <c r="C21" s="25"/>
      <c r="D21" s="124"/>
      <c r="E21" s="151">
        <v>3084746</v>
      </c>
      <c r="F21" s="114">
        <v>1.5514861347732927</v>
      </c>
      <c r="G21" s="77"/>
      <c r="H21" s="151">
        <v>4539235</v>
      </c>
      <c r="I21" s="122">
        <f>H21/H8*100</f>
        <v>1.9500064590888366</v>
      </c>
      <c r="J21" s="139">
        <f t="shared" si="0"/>
        <v>-32.04260189216905</v>
      </c>
      <c r="K21" s="56"/>
    </row>
    <row r="22" spans="1:11" ht="12.75">
      <c r="A22" s="126"/>
      <c r="B22" s="25"/>
      <c r="C22" s="140"/>
      <c r="D22" s="124"/>
      <c r="E22" s="151"/>
      <c r="F22" s="118"/>
      <c r="G22" s="77"/>
      <c r="H22" s="151"/>
      <c r="I22" s="122"/>
      <c r="J22" s="139">
        <v>0</v>
      </c>
      <c r="K22" s="56"/>
    </row>
    <row r="23" spans="1:11" ht="12.75">
      <c r="A23" s="105" t="s">
        <v>171</v>
      </c>
      <c r="B23" s="25"/>
      <c r="C23" s="140"/>
      <c r="D23" s="124"/>
      <c r="E23" s="151">
        <v>154237</v>
      </c>
      <c r="F23" s="114">
        <v>0.07757415585238732</v>
      </c>
      <c r="G23" s="77"/>
      <c r="H23" s="151">
        <v>226962</v>
      </c>
      <c r="I23" s="122">
        <f>H23/H8*100</f>
        <v>0.09750043035174882</v>
      </c>
      <c r="J23" s="139">
        <f t="shared" si="0"/>
        <v>-32.04280892836686</v>
      </c>
      <c r="K23" s="56"/>
    </row>
    <row r="24" spans="1:11" ht="12.75">
      <c r="A24" s="105"/>
      <c r="B24" s="25"/>
      <c r="C24" s="25"/>
      <c r="D24" s="124"/>
      <c r="E24" s="151"/>
      <c r="F24" s="118"/>
      <c r="G24" s="77"/>
      <c r="H24" s="151"/>
      <c r="I24" s="122"/>
      <c r="J24" s="139">
        <v>0</v>
      </c>
      <c r="K24" s="56"/>
    </row>
    <row r="25" spans="1:11" ht="12.75">
      <c r="A25" s="126" t="s">
        <v>182</v>
      </c>
      <c r="B25" s="25"/>
      <c r="C25" s="25"/>
      <c r="D25" s="124"/>
      <c r="E25" s="151">
        <v>2930509</v>
      </c>
      <c r="F25" s="114">
        <v>1.4739119789209054</v>
      </c>
      <c r="G25" s="77"/>
      <c r="H25" s="151">
        <v>4312273</v>
      </c>
      <c r="I25" s="122">
        <f>H25/H8*100</f>
        <v>1.852506028737088</v>
      </c>
      <c r="J25" s="139">
        <f t="shared" si="0"/>
        <v>-32.04259099551443</v>
      </c>
      <c r="K25" s="56"/>
    </row>
    <row r="26" spans="1:11" ht="12.75">
      <c r="A26" s="126"/>
      <c r="B26" s="25"/>
      <c r="C26" s="25"/>
      <c r="D26" s="124"/>
      <c r="E26" s="151"/>
      <c r="F26" s="118"/>
      <c r="G26" s="77"/>
      <c r="H26" s="151"/>
      <c r="I26" s="122"/>
      <c r="J26" s="139">
        <v>0</v>
      </c>
      <c r="K26" s="56"/>
    </row>
    <row r="27" spans="1:11" ht="12.75">
      <c r="A27" s="105" t="s">
        <v>238</v>
      </c>
      <c r="B27" s="25"/>
      <c r="C27" s="25"/>
      <c r="D27" s="124"/>
      <c r="E27" s="151">
        <v>994126</v>
      </c>
      <c r="F27" s="114">
        <v>0.4999999044386911</v>
      </c>
      <c r="G27" s="107"/>
      <c r="H27" s="151">
        <v>1163903</v>
      </c>
      <c r="I27" s="122">
        <f>H27/H8*100</f>
        <v>0.5000001911672065</v>
      </c>
      <c r="J27" s="139">
        <f t="shared" si="0"/>
        <v>-14.586868493336643</v>
      </c>
      <c r="K27" s="56"/>
    </row>
    <row r="28" spans="1:11" ht="12.75">
      <c r="A28" s="105"/>
      <c r="B28" s="25"/>
      <c r="C28" s="25"/>
      <c r="D28" s="124"/>
      <c r="E28" s="151"/>
      <c r="F28" s="118"/>
      <c r="G28" s="77"/>
      <c r="H28" s="151"/>
      <c r="I28" s="122"/>
      <c r="J28" s="139">
        <v>0</v>
      </c>
      <c r="K28" s="56"/>
    </row>
    <row r="29" spans="1:11" ht="12.75">
      <c r="A29" s="126" t="s">
        <v>202</v>
      </c>
      <c r="B29" s="25"/>
      <c r="C29" s="25"/>
      <c r="D29" s="124"/>
      <c r="E29" s="151">
        <v>1936383</v>
      </c>
      <c r="F29" s="114">
        <v>0.9739120744822144</v>
      </c>
      <c r="G29" s="77"/>
      <c r="H29" s="151">
        <v>3148370</v>
      </c>
      <c r="I29" s="122">
        <f>H29/H8*100</f>
        <v>1.3525058375698813</v>
      </c>
      <c r="J29" s="139">
        <f t="shared" si="0"/>
        <v>-38.49569777376865</v>
      </c>
      <c r="K29" s="56"/>
    </row>
    <row r="30" spans="1:11" ht="12.75">
      <c r="A30" s="126"/>
      <c r="B30" s="25"/>
      <c r="C30" s="25"/>
      <c r="D30" s="124"/>
      <c r="E30" s="151"/>
      <c r="F30" s="118"/>
      <c r="G30" s="77"/>
      <c r="H30" s="151"/>
      <c r="I30" s="122"/>
      <c r="J30" s="139"/>
      <c r="K30" s="56"/>
    </row>
    <row r="31" spans="1:11" ht="12.75">
      <c r="A31" s="45" t="s">
        <v>10</v>
      </c>
      <c r="B31" s="25"/>
      <c r="C31" s="25"/>
      <c r="D31" s="124">
        <v>23</v>
      </c>
      <c r="E31" s="152">
        <v>0.3992542268041237</v>
      </c>
      <c r="F31" s="119"/>
      <c r="G31" s="115"/>
      <c r="H31" s="152">
        <v>0.6427560824742268</v>
      </c>
      <c r="I31" s="123"/>
      <c r="J31" s="139">
        <f t="shared" si="0"/>
        <v>-37.884021996768425</v>
      </c>
      <c r="K31" s="57"/>
    </row>
    <row r="32" spans="1:11" ht="12.75">
      <c r="A32" s="73"/>
      <c r="B32" s="27"/>
      <c r="C32" s="27"/>
      <c r="D32" s="27"/>
      <c r="E32" s="124"/>
      <c r="F32" s="27"/>
      <c r="G32" s="27"/>
      <c r="H32" s="141"/>
      <c r="I32" s="141"/>
      <c r="J32" s="139"/>
      <c r="K32" s="77"/>
    </row>
    <row r="33" spans="1:11" ht="12.75">
      <c r="A33" s="73"/>
      <c r="B33" s="27"/>
      <c r="C33" s="27"/>
      <c r="D33" s="27"/>
      <c r="E33" s="141"/>
      <c r="F33" s="27"/>
      <c r="G33" s="27"/>
      <c r="H33" s="139"/>
      <c r="I33" s="139"/>
      <c r="J33" s="27"/>
      <c r="K33" s="77"/>
    </row>
  </sheetData>
  <sheetProtection/>
  <mergeCells count="3">
    <mergeCell ref="A1:H1"/>
    <mergeCell ref="A2:H2"/>
    <mergeCell ref="A3:H3"/>
  </mergeCells>
  <printOptions horizontalCentered="1"/>
  <pageMargins left="0.27" right="0.16" top="1" bottom="1" header="0.5" footer="0.5"/>
  <pageSetup firstPageNumber="4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11">
      <selection activeCell="K30" sqref="K30"/>
    </sheetView>
  </sheetViews>
  <sheetFormatPr defaultColWidth="9.140625" defaultRowHeight="12.75"/>
  <cols>
    <col min="1" max="1" width="9.140625" style="7" customWidth="1"/>
    <col min="2" max="2" width="18.7109375" style="7" customWidth="1"/>
    <col min="3" max="3" width="23.57421875" style="7" customWidth="1"/>
    <col min="4" max="4" width="13.140625" style="7" customWidth="1"/>
    <col min="5" max="5" width="6.8515625" style="15" hidden="1" customWidth="1"/>
    <col min="6" max="6" width="12.7109375" style="7" customWidth="1"/>
    <col min="7" max="7" width="1.7109375" style="7" customWidth="1"/>
    <col min="8" max="8" width="12.7109375" style="7" customWidth="1"/>
    <col min="9" max="10" width="9.140625" style="7" customWidth="1"/>
    <col min="11" max="11" width="16.00390625" style="108" customWidth="1"/>
    <col min="12" max="16384" width="9.140625" style="7" customWidth="1"/>
  </cols>
  <sheetData>
    <row r="2" spans="2:8" ht="15.75">
      <c r="B2" s="346" t="s">
        <v>48</v>
      </c>
      <c r="C2" s="347"/>
      <c r="D2" s="347"/>
      <c r="E2" s="347"/>
      <c r="F2" s="347"/>
      <c r="G2" s="347"/>
      <c r="H2" s="348"/>
    </row>
    <row r="3" spans="2:8" ht="12.75">
      <c r="B3" s="89"/>
      <c r="C3" s="90"/>
      <c r="D3" s="90"/>
      <c r="E3" s="91"/>
      <c r="F3" s="27"/>
      <c r="G3" s="27"/>
      <c r="H3" s="107"/>
    </row>
    <row r="4" spans="2:8" ht="15.75">
      <c r="B4" s="349" t="s">
        <v>27</v>
      </c>
      <c r="C4" s="343"/>
      <c r="D4" s="343"/>
      <c r="E4" s="343"/>
      <c r="F4" s="343"/>
      <c r="G4" s="343"/>
      <c r="H4" s="350"/>
    </row>
    <row r="5" spans="2:8" ht="15.75">
      <c r="B5" s="349" t="s">
        <v>220</v>
      </c>
      <c r="C5" s="343"/>
      <c r="D5" s="343"/>
      <c r="E5" s="343"/>
      <c r="F5" s="343"/>
      <c r="G5" s="343"/>
      <c r="H5" s="350"/>
    </row>
    <row r="6" spans="2:8" ht="12.75">
      <c r="B6" s="89"/>
      <c r="C6" s="90"/>
      <c r="D6" s="90"/>
      <c r="E6" s="91"/>
      <c r="F6" s="27"/>
      <c r="G6" s="27"/>
      <c r="H6" s="107" t="s">
        <v>206</v>
      </c>
    </row>
    <row r="7" spans="2:8" ht="12.75">
      <c r="B7" s="92" t="s">
        <v>16</v>
      </c>
      <c r="C7" s="25"/>
      <c r="D7" s="27"/>
      <c r="E7" s="37" t="s">
        <v>175</v>
      </c>
      <c r="F7" s="37" t="s">
        <v>183</v>
      </c>
      <c r="G7" s="85"/>
      <c r="H7" s="37" t="s">
        <v>183</v>
      </c>
    </row>
    <row r="8" spans="2:8" ht="12.75">
      <c r="B8" s="73"/>
      <c r="C8" s="27"/>
      <c r="D8" s="27"/>
      <c r="E8" s="91"/>
      <c r="F8" s="111" t="s">
        <v>221</v>
      </c>
      <c r="G8" s="111"/>
      <c r="H8" s="111" t="s">
        <v>222</v>
      </c>
    </row>
    <row r="9" spans="2:8" ht="12.75">
      <c r="B9" s="73"/>
      <c r="C9" s="27"/>
      <c r="D9" s="27"/>
      <c r="E9" s="91"/>
      <c r="F9" s="37" t="s">
        <v>21</v>
      </c>
      <c r="G9" s="37"/>
      <c r="H9" s="53" t="s">
        <v>21</v>
      </c>
    </row>
    <row r="10" spans="2:8" ht="12.75">
      <c r="B10" s="92" t="s">
        <v>28</v>
      </c>
      <c r="C10" s="25"/>
      <c r="D10" s="25"/>
      <c r="E10" s="91"/>
      <c r="F10" s="28"/>
      <c r="G10" s="27"/>
      <c r="H10" s="93"/>
    </row>
    <row r="11" spans="2:8" ht="12.75">
      <c r="B11" s="94" t="s">
        <v>1</v>
      </c>
      <c r="C11" s="95"/>
      <c r="D11" s="95"/>
      <c r="E11" s="91"/>
      <c r="F11" s="30">
        <f>PL!E8+'BS'!H16-'BS'!F16</f>
        <v>201004516</v>
      </c>
      <c r="G11" s="27"/>
      <c r="H11" s="30">
        <v>222579783</v>
      </c>
    </row>
    <row r="12" spans="2:8" ht="12.75">
      <c r="B12" s="73" t="s">
        <v>2</v>
      </c>
      <c r="C12" s="27"/>
      <c r="D12" s="27"/>
      <c r="E12" s="91"/>
      <c r="F12" s="21">
        <f>-176257354-11047526-11136264+9785776</f>
        <v>-188655368</v>
      </c>
      <c r="G12" s="27"/>
      <c r="H12" s="21">
        <f>-218033914-1150</f>
        <v>-218035064</v>
      </c>
    </row>
    <row r="13" spans="2:8" ht="12.75">
      <c r="B13" s="92" t="s">
        <v>37</v>
      </c>
      <c r="C13" s="25"/>
      <c r="D13" s="25"/>
      <c r="E13" s="91"/>
      <c r="F13" s="87">
        <f>SUM(F11:F12)</f>
        <v>12349148</v>
      </c>
      <c r="G13" s="59"/>
      <c r="H13" s="88">
        <f>SUM(H11:H12)</f>
        <v>4544719</v>
      </c>
    </row>
    <row r="14" spans="2:8" ht="12.75">
      <c r="B14" s="92"/>
      <c r="C14" s="25"/>
      <c r="D14" s="25"/>
      <c r="E14" s="91"/>
      <c r="F14" s="28"/>
      <c r="G14" s="27"/>
      <c r="H14" s="96"/>
    </row>
    <row r="15" spans="2:8" ht="12.75">
      <c r="B15" s="92" t="s">
        <v>29</v>
      </c>
      <c r="C15" s="25"/>
      <c r="D15" s="25"/>
      <c r="E15" s="91"/>
      <c r="F15" s="26"/>
      <c r="G15" s="27"/>
      <c r="H15" s="97"/>
    </row>
    <row r="16" spans="2:8" ht="12.75">
      <c r="B16" s="94" t="s">
        <v>13</v>
      </c>
      <c r="C16" s="95"/>
      <c r="D16" s="95"/>
      <c r="E16" s="91"/>
      <c r="F16" s="68">
        <v>0</v>
      </c>
      <c r="G16" s="27"/>
      <c r="H16" s="68">
        <v>-869000</v>
      </c>
    </row>
    <row r="17" spans="2:8" ht="12.75">
      <c r="B17" s="92" t="s">
        <v>38</v>
      </c>
      <c r="C17" s="25"/>
      <c r="D17" s="25"/>
      <c r="E17" s="91"/>
      <c r="F17" s="87">
        <f>SUM(F16:F16)</f>
        <v>0</v>
      </c>
      <c r="G17" s="87">
        <f>SUM(G16:G16)</f>
        <v>0</v>
      </c>
      <c r="H17" s="87">
        <f>SUM(H16:H16)</f>
        <v>-869000</v>
      </c>
    </row>
    <row r="18" spans="2:8" ht="12.75">
      <c r="B18" s="73"/>
      <c r="C18" s="27"/>
      <c r="D18" s="27"/>
      <c r="E18" s="91"/>
      <c r="F18" s="28"/>
      <c r="G18" s="27"/>
      <c r="H18" s="96"/>
    </row>
    <row r="19" spans="2:8" ht="12.75">
      <c r="B19" s="92" t="s">
        <v>30</v>
      </c>
      <c r="C19" s="25"/>
      <c r="D19" s="25"/>
      <c r="E19" s="91"/>
      <c r="F19" s="27"/>
      <c r="G19" s="27"/>
      <c r="H19" s="77"/>
    </row>
    <row r="20" spans="2:8" ht="12.75">
      <c r="B20" s="73" t="s">
        <v>194</v>
      </c>
      <c r="C20" s="27"/>
      <c r="D20" s="27"/>
      <c r="E20" s="91"/>
      <c r="F20" s="68">
        <v>0</v>
      </c>
      <c r="G20" s="22"/>
      <c r="H20" s="68">
        <v>0</v>
      </c>
    </row>
    <row r="21" spans="2:8" ht="12.75">
      <c r="B21" s="73" t="s">
        <v>195</v>
      </c>
      <c r="C21" s="27"/>
      <c r="D21" s="27"/>
      <c r="E21" s="91"/>
      <c r="F21" s="21">
        <v>0</v>
      </c>
      <c r="G21" s="22"/>
      <c r="H21" s="21">
        <v>-511570</v>
      </c>
    </row>
    <row r="22" spans="2:8" ht="12.75">
      <c r="B22" s="73" t="s">
        <v>184</v>
      </c>
      <c r="C22" s="27"/>
      <c r="D22" s="27"/>
      <c r="E22" s="91"/>
      <c r="F22" s="21">
        <v>-6720000</v>
      </c>
      <c r="G22" s="22"/>
      <c r="H22" s="21">
        <v>-4500000</v>
      </c>
    </row>
    <row r="23" spans="2:8" ht="12.75">
      <c r="B23" s="92" t="s">
        <v>39</v>
      </c>
      <c r="C23" s="25"/>
      <c r="D23" s="25"/>
      <c r="E23" s="91"/>
      <c r="F23" s="87">
        <f>SUM(F20:F22)</f>
        <v>-6720000</v>
      </c>
      <c r="G23" s="87">
        <f>SUM(G20:G22)</f>
        <v>0</v>
      </c>
      <c r="H23" s="87">
        <f>SUM(H20:H22)</f>
        <v>-5011570</v>
      </c>
    </row>
    <row r="24" spans="2:8" ht="12.75">
      <c r="B24" s="73"/>
      <c r="C24" s="27"/>
      <c r="D24" s="27"/>
      <c r="E24" s="91"/>
      <c r="F24" s="28"/>
      <c r="G24" s="27"/>
      <c r="H24" s="96"/>
    </row>
    <row r="25" spans="2:8" ht="15">
      <c r="B25" s="92" t="s">
        <v>134</v>
      </c>
      <c r="C25" s="25"/>
      <c r="D25" s="25"/>
      <c r="E25" s="91"/>
      <c r="F25" s="144">
        <f>F13+F17+F23</f>
        <v>5629148</v>
      </c>
      <c r="G25" s="144">
        <f>G13+G17+G23</f>
        <v>0</v>
      </c>
      <c r="H25" s="144">
        <f>H13+H17+H23</f>
        <v>-1335851</v>
      </c>
    </row>
    <row r="26" spans="2:8" ht="12.75">
      <c r="B26" s="92" t="s">
        <v>207</v>
      </c>
      <c r="C26" s="25"/>
      <c r="D26" s="25"/>
      <c r="E26" s="91"/>
      <c r="F26" s="29">
        <f>'N-2'!E69</f>
        <v>2142386</v>
      </c>
      <c r="G26" s="27"/>
      <c r="H26" s="98">
        <f>4322893</f>
        <v>4322893</v>
      </c>
    </row>
    <row r="27" spans="2:8" ht="15">
      <c r="B27" s="92" t="s">
        <v>208</v>
      </c>
      <c r="C27" s="25"/>
      <c r="D27" s="25"/>
      <c r="E27" s="99"/>
      <c r="F27" s="158">
        <f>'N-2'!C69</f>
        <v>7771534</v>
      </c>
      <c r="G27" s="27"/>
      <c r="H27" s="143">
        <f>H25+H26</f>
        <v>2987042</v>
      </c>
    </row>
    <row r="28" spans="2:8" ht="12.75">
      <c r="B28" s="92"/>
      <c r="C28" s="25"/>
      <c r="D28" s="25"/>
      <c r="E28" s="99"/>
      <c r="F28" s="29"/>
      <c r="G28" s="27"/>
      <c r="H28" s="98"/>
    </row>
    <row r="29" spans="2:8" ht="12.75">
      <c r="B29" s="78" t="s">
        <v>174</v>
      </c>
      <c r="C29" s="100"/>
      <c r="D29" s="101"/>
      <c r="E29" s="102">
        <v>24</v>
      </c>
      <c r="F29" s="103">
        <f>F13/4850000</f>
        <v>2.546216082474227</v>
      </c>
      <c r="G29" s="101"/>
      <c r="H29" s="104">
        <f>H13/4850000</f>
        <v>0.9370554639175258</v>
      </c>
    </row>
    <row r="30" spans="6:8" ht="12.75">
      <c r="F30" s="31"/>
      <c r="H30" s="23"/>
    </row>
    <row r="31" spans="2:8" ht="12.75">
      <c r="B31"/>
      <c r="C31"/>
      <c r="D31"/>
      <c r="E31"/>
      <c r="F31" s="20"/>
      <c r="G31"/>
      <c r="H31"/>
    </row>
    <row r="32" spans="2:8" ht="12.75">
      <c r="B32"/>
      <c r="C32"/>
      <c r="D32"/>
      <c r="E32"/>
      <c r="F32" s="20"/>
      <c r="G32"/>
      <c r="H32"/>
    </row>
    <row r="33" spans="2:8" ht="12.75">
      <c r="B33"/>
      <c r="C33"/>
      <c r="D33"/>
      <c r="E33"/>
      <c r="F33" s="20"/>
      <c r="G33"/>
      <c r="H33"/>
    </row>
    <row r="34" spans="2:8" ht="12.75">
      <c r="B34"/>
      <c r="C34"/>
      <c r="D34"/>
      <c r="E34"/>
      <c r="F34"/>
      <c r="G34"/>
      <c r="H34" s="20"/>
    </row>
    <row r="35" spans="2:11" ht="12.75">
      <c r="B35" s="1"/>
      <c r="C35" s="1"/>
      <c r="D35" s="1"/>
      <c r="E35" s="4"/>
      <c r="F35" s="204"/>
      <c r="G35" s="2"/>
      <c r="K35" s="109"/>
    </row>
    <row r="36" spans="5:11" ht="12.75">
      <c r="E36" s="3"/>
      <c r="G36" s="2"/>
      <c r="K36" s="109"/>
    </row>
    <row r="37" ht="12.75">
      <c r="K37" s="109"/>
    </row>
    <row r="38" spans="2:8" ht="12.75">
      <c r="B38"/>
      <c r="C38"/>
      <c r="D38"/>
      <c r="E38"/>
      <c r="G38"/>
      <c r="H38" s="20"/>
    </row>
    <row r="39" spans="2:8" ht="12.75">
      <c r="B39"/>
      <c r="C39"/>
      <c r="D39"/>
      <c r="E39"/>
      <c r="G39"/>
      <c r="H39"/>
    </row>
    <row r="40" spans="2:8" ht="12.75">
      <c r="B40"/>
      <c r="C40"/>
      <c r="D40"/>
      <c r="E40"/>
      <c r="G40"/>
      <c r="H40"/>
    </row>
    <row r="41" spans="2:8" ht="12.75">
      <c r="B41"/>
      <c r="C41"/>
      <c r="D41"/>
      <c r="E41"/>
      <c r="G41" s="1"/>
      <c r="H41"/>
    </row>
    <row r="42" spans="2:8" ht="12.75">
      <c r="B42"/>
      <c r="C42"/>
      <c r="D42"/>
      <c r="E42"/>
      <c r="G42" s="1"/>
      <c r="H42"/>
    </row>
    <row r="43" spans="2:8" ht="12.75">
      <c r="B43" s="1" t="s">
        <v>14</v>
      </c>
      <c r="C43" s="1"/>
      <c r="D43" s="1"/>
      <c r="E43" s="1" t="s">
        <v>19</v>
      </c>
      <c r="G43" s="1"/>
      <c r="H43"/>
    </row>
    <row r="44" spans="2:8" ht="12.75">
      <c r="B44" s="1" t="s">
        <v>179</v>
      </c>
      <c r="C44" s="1"/>
      <c r="D44" s="1"/>
      <c r="E44" s="1" t="s">
        <v>20</v>
      </c>
      <c r="G44"/>
      <c r="H44"/>
    </row>
  </sheetData>
  <sheetProtection/>
  <mergeCells count="3">
    <mergeCell ref="B2:H2"/>
    <mergeCell ref="B4:H4"/>
    <mergeCell ref="B5:H5"/>
  </mergeCells>
  <printOptions horizontalCentered="1"/>
  <pageMargins left="0.45" right="0.75" top="1" bottom="1" header="0.5" footer="0.5"/>
  <pageSetup firstPageNumber="9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1.7109375" style="0" customWidth="1"/>
    <col min="4" max="4" width="12.7109375" style="0" customWidth="1"/>
    <col min="5" max="5" width="13.7109375" style="0" customWidth="1"/>
    <col min="6" max="7" width="12.7109375" style="0" customWidth="1"/>
    <col min="9" max="9" width="14.00390625" style="0" customWidth="1"/>
  </cols>
  <sheetData>
    <row r="1" spans="1:7" ht="15.75">
      <c r="A1" s="345" t="s">
        <v>48</v>
      </c>
      <c r="B1" s="345"/>
      <c r="C1" s="345"/>
      <c r="D1" s="345"/>
      <c r="E1" s="345"/>
      <c r="F1" s="345"/>
      <c r="G1" s="345"/>
    </row>
    <row r="2" spans="1:7" ht="12.75">
      <c r="A2" s="7"/>
      <c r="B2" s="7"/>
      <c r="C2" s="7"/>
      <c r="D2" s="7"/>
      <c r="E2" s="7"/>
      <c r="F2" s="7"/>
      <c r="G2" s="7"/>
    </row>
    <row r="3" spans="1:7" ht="15.75">
      <c r="A3" s="345" t="s">
        <v>34</v>
      </c>
      <c r="B3" s="345"/>
      <c r="C3" s="345"/>
      <c r="D3" s="345"/>
      <c r="E3" s="345"/>
      <c r="F3" s="345"/>
      <c r="G3" s="345"/>
    </row>
    <row r="4" spans="1:7" ht="15.75">
      <c r="A4" s="345" t="s">
        <v>249</v>
      </c>
      <c r="B4" s="345"/>
      <c r="C4" s="345"/>
      <c r="D4" s="345"/>
      <c r="E4" s="345"/>
      <c r="F4" s="345"/>
      <c r="G4" s="345"/>
    </row>
    <row r="6" ht="12.75">
      <c r="G6" s="20"/>
    </row>
    <row r="7" spans="1:7" ht="12.75">
      <c r="A7" s="72" t="s">
        <v>16</v>
      </c>
      <c r="B7" s="75"/>
      <c r="C7" s="74" t="s">
        <v>35</v>
      </c>
      <c r="D7" s="50" t="s">
        <v>35</v>
      </c>
      <c r="E7" s="55" t="s">
        <v>66</v>
      </c>
      <c r="F7" s="51" t="s">
        <v>44</v>
      </c>
      <c r="G7" s="13" t="s">
        <v>26</v>
      </c>
    </row>
    <row r="8" spans="1:7" ht="12.75">
      <c r="A8" s="78"/>
      <c r="B8" s="79"/>
      <c r="C8" s="37" t="s">
        <v>36</v>
      </c>
      <c r="D8" s="52" t="s">
        <v>0</v>
      </c>
      <c r="E8" s="71" t="s">
        <v>67</v>
      </c>
      <c r="F8" s="53" t="s">
        <v>45</v>
      </c>
      <c r="G8" s="49" t="s">
        <v>21</v>
      </c>
    </row>
    <row r="9" spans="1:7" ht="12.75">
      <c r="A9" s="69"/>
      <c r="B9" s="76"/>
      <c r="C9" s="39"/>
      <c r="D9" s="33"/>
      <c r="E9" s="40"/>
      <c r="F9" s="33"/>
      <c r="G9" s="36"/>
    </row>
    <row r="10" spans="1:7" ht="12.75">
      <c r="A10" s="73" t="s">
        <v>203</v>
      </c>
      <c r="B10" s="77"/>
      <c r="C10" s="10">
        <v>48500000</v>
      </c>
      <c r="D10" s="151">
        <v>106700000</v>
      </c>
      <c r="E10" s="10">
        <v>83786116</v>
      </c>
      <c r="F10" s="151">
        <v>-437251061</v>
      </c>
      <c r="G10" s="162">
        <v>-198264945</v>
      </c>
    </row>
    <row r="11" spans="1:7" ht="12.75">
      <c r="A11" s="69"/>
      <c r="B11" s="76"/>
      <c r="C11" s="24"/>
      <c r="D11" s="32"/>
      <c r="E11" s="24"/>
      <c r="F11" s="32"/>
      <c r="G11" s="41"/>
    </row>
    <row r="12" spans="1:7" ht="12.75">
      <c r="A12" s="83" t="s">
        <v>189</v>
      </c>
      <c r="B12" s="76"/>
      <c r="C12" s="24">
        <v>0</v>
      </c>
      <c r="D12" s="32">
        <v>0</v>
      </c>
      <c r="E12" s="24">
        <v>0</v>
      </c>
      <c r="F12" s="32">
        <v>3117367</v>
      </c>
      <c r="G12" s="41">
        <v>3117367</v>
      </c>
    </row>
    <row r="13" spans="1:7" ht="12.75">
      <c r="A13" s="69"/>
      <c r="B13" s="76"/>
      <c r="C13" s="24"/>
      <c r="D13" s="32"/>
      <c r="E13" s="24"/>
      <c r="F13" s="32"/>
      <c r="G13" s="41"/>
    </row>
    <row r="14" spans="1:7" ht="12.75">
      <c r="A14" s="73"/>
      <c r="B14" s="77"/>
      <c r="C14" s="24"/>
      <c r="D14" s="32"/>
      <c r="E14" s="24"/>
      <c r="F14" s="32"/>
      <c r="G14" s="41"/>
    </row>
    <row r="15" spans="1:7" ht="12.75">
      <c r="A15" s="69"/>
      <c r="B15" s="76"/>
      <c r="C15" s="42"/>
      <c r="D15" s="34"/>
      <c r="E15" s="42"/>
      <c r="F15" s="34"/>
      <c r="G15" s="43"/>
    </row>
    <row r="16" spans="1:7" ht="13.5" thickBot="1">
      <c r="A16" s="80" t="s">
        <v>250</v>
      </c>
      <c r="B16" s="81"/>
      <c r="C16" s="159">
        <v>48500000</v>
      </c>
      <c r="D16" s="160">
        <v>106700000</v>
      </c>
      <c r="E16" s="160">
        <v>83786116</v>
      </c>
      <c r="F16" s="160">
        <v>-434133694</v>
      </c>
      <c r="G16" s="161">
        <v>-195147578</v>
      </c>
    </row>
    <row r="17" ht="13.5" thickTop="1"/>
    <row r="19" spans="1:7" ht="12.75">
      <c r="A19" s="72" t="s">
        <v>16</v>
      </c>
      <c r="B19" s="75"/>
      <c r="C19" s="50" t="s">
        <v>35</v>
      </c>
      <c r="D19" s="50" t="s">
        <v>35</v>
      </c>
      <c r="E19" s="55" t="s">
        <v>66</v>
      </c>
      <c r="F19" s="51" t="s">
        <v>44</v>
      </c>
      <c r="G19" s="13" t="s">
        <v>26</v>
      </c>
    </row>
    <row r="20" spans="1:7" ht="12.75">
      <c r="A20" s="78"/>
      <c r="B20" s="79"/>
      <c r="C20" s="52" t="s">
        <v>36</v>
      </c>
      <c r="D20" s="52" t="s">
        <v>0</v>
      </c>
      <c r="E20" s="71" t="s">
        <v>67</v>
      </c>
      <c r="F20" s="53" t="s">
        <v>45</v>
      </c>
      <c r="G20" s="49" t="s">
        <v>21</v>
      </c>
    </row>
    <row r="21" spans="1:7" ht="12.75">
      <c r="A21" s="69"/>
      <c r="B21" s="76"/>
      <c r="C21" s="39"/>
      <c r="D21" s="33"/>
      <c r="E21" s="40"/>
      <c r="F21" s="33"/>
      <c r="G21" s="36"/>
    </row>
    <row r="22" spans="1:7" ht="12.75">
      <c r="A22" s="73" t="s">
        <v>209</v>
      </c>
      <c r="B22" s="77"/>
      <c r="C22" s="10">
        <v>48500000</v>
      </c>
      <c r="D22" s="151">
        <v>106700000</v>
      </c>
      <c r="E22" s="10">
        <v>76281027</v>
      </c>
      <c r="F22" s="151">
        <v>-435360454</v>
      </c>
      <c r="G22" s="162">
        <v>-203879427</v>
      </c>
    </row>
    <row r="23" spans="1:7" ht="12.75">
      <c r="A23" s="69"/>
      <c r="B23" s="76"/>
      <c r="C23" s="24"/>
      <c r="D23" s="32"/>
      <c r="E23" s="24"/>
      <c r="F23" s="32"/>
      <c r="G23" s="41"/>
    </row>
    <row r="24" spans="1:7" ht="12.75">
      <c r="A24" s="83" t="s">
        <v>189</v>
      </c>
      <c r="B24" s="76"/>
      <c r="C24" s="24">
        <v>0</v>
      </c>
      <c r="D24" s="32">
        <v>0</v>
      </c>
      <c r="E24" s="24">
        <v>0</v>
      </c>
      <c r="F24" s="32">
        <v>1936383</v>
      </c>
      <c r="G24" s="41">
        <v>1936383</v>
      </c>
    </row>
    <row r="25" spans="1:7" ht="12.75">
      <c r="A25" s="69"/>
      <c r="B25" s="76"/>
      <c r="C25" s="24"/>
      <c r="D25" s="32"/>
      <c r="E25" s="24"/>
      <c r="F25" s="32"/>
      <c r="G25" s="41"/>
    </row>
    <row r="26" spans="1:7" ht="12.75">
      <c r="A26" s="73"/>
      <c r="B26" s="77"/>
      <c r="C26" s="24">
        <v>0</v>
      </c>
      <c r="D26" s="32">
        <v>0</v>
      </c>
      <c r="E26" s="24">
        <v>0</v>
      </c>
      <c r="F26" s="32">
        <v>0</v>
      </c>
      <c r="G26" s="41">
        <v>0</v>
      </c>
    </row>
    <row r="27" spans="1:7" ht="12.75">
      <c r="A27" s="69"/>
      <c r="B27" s="76"/>
      <c r="C27" s="42"/>
      <c r="D27" s="34"/>
      <c r="E27" s="42"/>
      <c r="F27" s="34"/>
      <c r="G27" s="43"/>
    </row>
    <row r="28" spans="1:7" ht="13.5" thickBot="1">
      <c r="A28" s="80" t="s">
        <v>251</v>
      </c>
      <c r="B28" s="81"/>
      <c r="C28" s="160">
        <v>48500000</v>
      </c>
      <c r="D28" s="160">
        <v>106700000</v>
      </c>
      <c r="E28" s="160">
        <v>76281027</v>
      </c>
      <c r="F28" s="160">
        <v>-433424071</v>
      </c>
      <c r="G28" s="161">
        <v>-201943044</v>
      </c>
    </row>
    <row r="29" spans="6:7" ht="13.5" thickTop="1">
      <c r="F29" s="20"/>
      <c r="G29" s="20"/>
    </row>
    <row r="30" ht="12.75">
      <c r="I30" s="20"/>
    </row>
    <row r="31" spans="5:7" ht="12.75">
      <c r="E31" s="3"/>
      <c r="F31" s="5"/>
      <c r="G31" s="5"/>
    </row>
    <row r="32" spans="5:7" ht="12.75">
      <c r="E32" s="3"/>
      <c r="F32" s="5"/>
      <c r="G32" s="5"/>
    </row>
    <row r="33" spans="5:7" ht="12.75">
      <c r="E33" s="3"/>
      <c r="F33" s="5"/>
      <c r="G33" s="5"/>
    </row>
    <row r="34" spans="5:7" ht="12.75">
      <c r="E34" s="3"/>
      <c r="F34" s="5"/>
      <c r="G34" s="5"/>
    </row>
    <row r="35" spans="1:7" ht="12.75">
      <c r="A35" s="1"/>
      <c r="B35" s="1"/>
      <c r="D35" s="1"/>
      <c r="E35" s="4"/>
      <c r="F35" s="1"/>
      <c r="G35" s="5"/>
    </row>
    <row r="36" spans="5:7" ht="12.75">
      <c r="E36" s="3"/>
      <c r="G36" s="5"/>
    </row>
    <row r="37" ht="12.75">
      <c r="G37" s="5"/>
    </row>
    <row r="38" ht="12.75">
      <c r="G38" s="5"/>
    </row>
    <row r="39" spans="3:5" ht="12.75">
      <c r="C39" s="3"/>
      <c r="D39" s="3"/>
      <c r="E39" t="s">
        <v>40</v>
      </c>
    </row>
    <row r="40" spans="5:7" ht="12.75">
      <c r="E40" t="s">
        <v>18</v>
      </c>
      <c r="F40" s="5"/>
      <c r="G40" s="5"/>
    </row>
    <row r="41" spans="5:7" ht="12.75">
      <c r="E41" s="3"/>
      <c r="F41" s="5"/>
      <c r="G41" s="5"/>
    </row>
    <row r="42" spans="5:7" ht="12.75">
      <c r="E42" s="3"/>
      <c r="F42" s="5"/>
      <c r="G42" s="5"/>
    </row>
    <row r="43" spans="5:7" ht="12.75">
      <c r="E43" s="3"/>
      <c r="F43" s="5"/>
      <c r="G43" s="5"/>
    </row>
    <row r="44" spans="1:7" ht="12.75">
      <c r="A44" s="1" t="s">
        <v>14</v>
      </c>
      <c r="B44" s="1"/>
      <c r="C44" s="1"/>
      <c r="D44" s="1"/>
      <c r="E44" s="1" t="s">
        <v>19</v>
      </c>
      <c r="G44" s="5"/>
    </row>
    <row r="45" spans="1:7" ht="12.75">
      <c r="A45" s="1" t="s">
        <v>179</v>
      </c>
      <c r="B45" s="1"/>
      <c r="C45" s="1"/>
      <c r="D45" s="1"/>
      <c r="E45" s="1" t="s">
        <v>20</v>
      </c>
      <c r="G45" s="5"/>
    </row>
    <row r="46" spans="1:7" ht="12.75">
      <c r="A46" s="35"/>
      <c r="B46" s="35"/>
      <c r="C46" s="35"/>
      <c r="D46" s="35"/>
      <c r="F46" s="5"/>
      <c r="G46" s="5"/>
    </row>
  </sheetData>
  <sheetProtection/>
  <mergeCells count="3">
    <mergeCell ref="A1:G1"/>
    <mergeCell ref="A3:G3"/>
    <mergeCell ref="A4:G4"/>
  </mergeCells>
  <printOptions horizontalCentered="1"/>
  <pageMargins left="0.35" right="0.5" top="1" bottom="1" header="0.5" footer="0.5"/>
  <pageSetup firstPageNumber="8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33.7109375" style="19" customWidth="1"/>
    <col min="2" max="2" width="1.7109375" style="19" customWidth="1"/>
    <col min="3" max="3" width="12.7109375" style="19" customWidth="1"/>
    <col min="4" max="4" width="1.7109375" style="19" hidden="1" customWidth="1"/>
    <col min="5" max="5" width="12.57421875" style="19" customWidth="1"/>
    <col min="6" max="16384" width="9.140625" style="19" customWidth="1"/>
  </cols>
  <sheetData>
    <row r="1" spans="1:7" ht="12.75">
      <c r="A1" s="8" t="s">
        <v>211</v>
      </c>
      <c r="G1" s="19">
        <v>4</v>
      </c>
    </row>
    <row r="3" ht="12.75">
      <c r="A3" s="19" t="s">
        <v>69</v>
      </c>
    </row>
    <row r="4" spans="2:5" ht="12.75">
      <c r="B4" s="4"/>
      <c r="C4" s="4">
        <v>2013</v>
      </c>
      <c r="D4" s="4">
        <v>2011</v>
      </c>
      <c r="E4" s="4">
        <v>2012</v>
      </c>
    </row>
    <row r="5" spans="1:5" ht="12.75">
      <c r="A5" s="19" t="s">
        <v>168</v>
      </c>
      <c r="B5" s="61"/>
      <c r="C5" s="61">
        <v>1472547</v>
      </c>
      <c r="D5" s="61"/>
      <c r="E5" s="61">
        <v>1472547</v>
      </c>
    </row>
    <row r="6" spans="1:5" ht="13.5" customHeight="1" hidden="1">
      <c r="A6" s="19" t="s">
        <v>169</v>
      </c>
      <c r="B6" s="61"/>
      <c r="C6" s="16">
        <v>0</v>
      </c>
      <c r="D6" s="61"/>
      <c r="E6" s="61">
        <v>0</v>
      </c>
    </row>
    <row r="7" spans="1:5" ht="13.5" thickBot="1">
      <c r="A7" s="6" t="s">
        <v>210</v>
      </c>
      <c r="B7" s="61"/>
      <c r="C7" s="106">
        <v>1472547</v>
      </c>
      <c r="D7" s="86"/>
      <c r="E7" s="106">
        <v>1472547</v>
      </c>
    </row>
    <row r="8" ht="13.5" thickTop="1">
      <c r="A8" s="8" t="s">
        <v>212</v>
      </c>
    </row>
    <row r="10" ht="12.75">
      <c r="A10" s="19" t="s">
        <v>69</v>
      </c>
    </row>
    <row r="11" spans="2:5" ht="12.75">
      <c r="B11" s="4"/>
      <c r="C11" s="4">
        <v>2013</v>
      </c>
      <c r="D11" s="4">
        <v>2011</v>
      </c>
      <c r="E11" s="4">
        <v>2012</v>
      </c>
    </row>
    <row r="12" spans="1:5" ht="12.75">
      <c r="A12" s="19" t="s">
        <v>168</v>
      </c>
      <c r="B12" s="61"/>
      <c r="C12" s="61">
        <v>20360031</v>
      </c>
      <c r="D12" s="61">
        <v>21360031</v>
      </c>
      <c r="E12" s="61">
        <v>20360031</v>
      </c>
    </row>
    <row r="13" spans="1:5" ht="13.5" customHeight="1" hidden="1">
      <c r="A13" s="19" t="s">
        <v>169</v>
      </c>
      <c r="B13" s="61"/>
      <c r="C13" s="16">
        <v>0</v>
      </c>
      <c r="D13" s="61"/>
      <c r="E13" s="61">
        <v>0</v>
      </c>
    </row>
    <row r="14" spans="1:5" ht="13.5" thickBot="1">
      <c r="A14" s="6" t="s">
        <v>210</v>
      </c>
      <c r="B14" s="61"/>
      <c r="C14" s="106">
        <v>20360031</v>
      </c>
      <c r="D14" s="86"/>
      <c r="E14" s="106">
        <v>20360031</v>
      </c>
    </row>
    <row r="15" ht="13.5" thickTop="1">
      <c r="A15" s="8" t="s">
        <v>236</v>
      </c>
    </row>
    <row r="17" ht="12.75">
      <c r="A17" s="19" t="s">
        <v>69</v>
      </c>
    </row>
    <row r="18" spans="2:5" ht="12.75">
      <c r="B18" s="4"/>
      <c r="C18" s="4">
        <v>2013</v>
      </c>
      <c r="D18" s="4">
        <v>2011</v>
      </c>
      <c r="E18" s="4">
        <v>2012</v>
      </c>
    </row>
    <row r="19" spans="1:5" ht="12.75">
      <c r="A19" s="19" t="s">
        <v>185</v>
      </c>
      <c r="B19" s="61"/>
      <c r="C19" s="16">
        <v>41327719</v>
      </c>
      <c r="D19" s="61"/>
      <c r="E19" s="61">
        <v>48876728</v>
      </c>
    </row>
    <row r="20" spans="1:5" ht="13.5" customHeight="1">
      <c r="A20" s="19" t="s">
        <v>186</v>
      </c>
      <c r="B20" s="61"/>
      <c r="C20" s="16">
        <v>74489141</v>
      </c>
      <c r="D20" s="61"/>
      <c r="E20" s="61">
        <v>73832970</v>
      </c>
    </row>
    <row r="21" spans="1:5" ht="12.75">
      <c r="A21" s="19" t="s">
        <v>187</v>
      </c>
      <c r="B21" s="61"/>
      <c r="C21" s="16">
        <v>1344996</v>
      </c>
      <c r="D21" s="61"/>
      <c r="E21" s="61">
        <v>563517</v>
      </c>
    </row>
    <row r="22" spans="1:5" ht="13.5" thickBot="1">
      <c r="A22" s="6" t="s">
        <v>210</v>
      </c>
      <c r="B22" s="61"/>
      <c r="C22" s="106">
        <v>117161856</v>
      </c>
      <c r="D22" s="106">
        <v>0</v>
      </c>
      <c r="E22" s="106">
        <v>123273215</v>
      </c>
    </row>
    <row r="23" ht="13.5" thickTop="1">
      <c r="A23" s="27"/>
    </row>
    <row r="24" ht="12.75">
      <c r="A24" s="8" t="s">
        <v>235</v>
      </c>
    </row>
    <row r="25" ht="12.75">
      <c r="A25" s="19" t="s">
        <v>73</v>
      </c>
    </row>
    <row r="27" spans="2:5" ht="12.75">
      <c r="B27" s="4"/>
      <c r="C27" s="4">
        <v>2013</v>
      </c>
      <c r="D27" s="4">
        <v>2011</v>
      </c>
      <c r="E27" s="4">
        <v>2012</v>
      </c>
    </row>
    <row r="28" spans="2:5" ht="12.75">
      <c r="B28" s="61"/>
      <c r="C28" s="16">
        <v>120147758</v>
      </c>
      <c r="D28" s="61"/>
      <c r="E28" s="61">
        <v>122327036</v>
      </c>
    </row>
    <row r="29" spans="2:5" ht="12.75" hidden="1">
      <c r="B29" s="61"/>
      <c r="C29" s="16">
        <v>0</v>
      </c>
      <c r="D29" s="61"/>
      <c r="E29" s="61">
        <v>0</v>
      </c>
    </row>
    <row r="30" spans="1:5" ht="13.5" thickBot="1">
      <c r="A30" s="6" t="s">
        <v>210</v>
      </c>
      <c r="B30" s="61"/>
      <c r="C30" s="106">
        <v>120147758</v>
      </c>
      <c r="D30" s="86"/>
      <c r="E30" s="106">
        <v>122327036</v>
      </c>
    </row>
    <row r="31" ht="13.5" thickTop="1"/>
    <row r="32" ht="12.75">
      <c r="A32" s="8" t="s">
        <v>234</v>
      </c>
    </row>
    <row r="34" ht="12.75">
      <c r="A34" s="19" t="s">
        <v>70</v>
      </c>
    </row>
    <row r="35" spans="2:5" ht="12.75">
      <c r="B35" s="4"/>
      <c r="C35" s="4">
        <v>2013</v>
      </c>
      <c r="D35" s="4">
        <v>2011</v>
      </c>
      <c r="E35" s="4">
        <v>2012</v>
      </c>
    </row>
    <row r="36" spans="1:5" ht="12.75">
      <c r="A36" s="8" t="s">
        <v>74</v>
      </c>
      <c r="C36" s="60"/>
      <c r="E36" s="60"/>
    </row>
    <row r="37" spans="1:5" ht="12.75">
      <c r="A37" s="19" t="s">
        <v>75</v>
      </c>
      <c r="B37" s="61"/>
      <c r="C37" s="16">
        <v>-2500332</v>
      </c>
      <c r="D37" s="61"/>
      <c r="E37" s="61">
        <v>2029960</v>
      </c>
    </row>
    <row r="38" spans="1:5" ht="12.75">
      <c r="A38" s="19" t="s">
        <v>76</v>
      </c>
      <c r="B38" s="61"/>
      <c r="C38" s="16">
        <v>1166819</v>
      </c>
      <c r="D38" s="61"/>
      <c r="E38" s="61">
        <v>962355</v>
      </c>
    </row>
    <row r="39" spans="1:5" ht="12.75">
      <c r="A39" s="19" t="s">
        <v>77</v>
      </c>
      <c r="B39" s="61"/>
      <c r="C39" s="16">
        <v>11087400</v>
      </c>
      <c r="D39" s="16">
        <v>13154224</v>
      </c>
      <c r="E39" s="16">
        <v>11087400</v>
      </c>
    </row>
    <row r="40" spans="2:5" ht="12.75">
      <c r="B40" s="61"/>
      <c r="C40" s="110">
        <v>9753887</v>
      </c>
      <c r="D40" s="86"/>
      <c r="E40" s="110">
        <v>14079715</v>
      </c>
    </row>
    <row r="41" spans="1:5" ht="12.75">
      <c r="A41" s="8" t="s">
        <v>78</v>
      </c>
      <c r="B41" s="61"/>
      <c r="C41" s="61"/>
      <c r="D41" s="61"/>
      <c r="E41" s="61"/>
    </row>
    <row r="42" spans="1:5" ht="12.75">
      <c r="A42" s="19" t="s">
        <v>79</v>
      </c>
      <c r="B42" s="61"/>
      <c r="C42" s="16">
        <v>452070</v>
      </c>
      <c r="D42" s="16">
        <v>452070</v>
      </c>
      <c r="E42" s="16">
        <v>452070</v>
      </c>
    </row>
    <row r="43" spans="1:5" ht="12.75">
      <c r="A43" s="19" t="s">
        <v>158</v>
      </c>
      <c r="B43" s="61"/>
      <c r="C43" s="61">
        <v>459754</v>
      </c>
      <c r="D43" s="61"/>
      <c r="E43" s="61">
        <v>459754</v>
      </c>
    </row>
    <row r="44" spans="1:5" ht="12.75">
      <c r="A44" s="19" t="s">
        <v>80</v>
      </c>
      <c r="B44" s="61"/>
      <c r="C44" s="61">
        <v>395600</v>
      </c>
      <c r="D44" s="61"/>
      <c r="E44" s="61">
        <v>395600</v>
      </c>
    </row>
    <row r="45" spans="1:5" ht="12.75">
      <c r="A45" s="19" t="s">
        <v>137</v>
      </c>
      <c r="B45" s="61"/>
      <c r="C45" s="16">
        <v>17380355</v>
      </c>
      <c r="D45" s="61"/>
      <c r="E45" s="61">
        <v>14510528</v>
      </c>
    </row>
    <row r="46" spans="3:5" ht="12.75">
      <c r="C46" s="110">
        <v>18687779</v>
      </c>
      <c r="D46" s="8"/>
      <c r="E46" s="110">
        <v>15817952</v>
      </c>
    </row>
    <row r="47" spans="1:5" ht="13.5" thickBot="1">
      <c r="A47" s="6" t="s">
        <v>210</v>
      </c>
      <c r="C47" s="166">
        <v>28441666</v>
      </c>
      <c r="D47" s="8"/>
      <c r="E47" s="166">
        <v>29897667</v>
      </c>
    </row>
    <row r="48" ht="13.5" thickTop="1"/>
    <row r="49" ht="12.75">
      <c r="A49" s="8" t="s">
        <v>233</v>
      </c>
    </row>
    <row r="51" ht="12.75">
      <c r="A51" s="19" t="s">
        <v>69</v>
      </c>
    </row>
    <row r="53" spans="2:5" ht="12.75">
      <c r="B53" s="4"/>
      <c r="C53" s="4">
        <v>2013</v>
      </c>
      <c r="D53" s="4">
        <v>2011</v>
      </c>
      <c r="E53" s="4">
        <v>2012</v>
      </c>
    </row>
    <row r="54" spans="1:5" ht="12.75">
      <c r="A54" s="8" t="s">
        <v>81</v>
      </c>
      <c r="B54" s="61"/>
      <c r="C54" s="61"/>
      <c r="D54" s="61"/>
      <c r="E54" s="61"/>
    </row>
    <row r="55" spans="1:5" ht="12.75">
      <c r="A55" s="19" t="s">
        <v>82</v>
      </c>
      <c r="B55" s="61"/>
      <c r="C55" s="16">
        <v>503474</v>
      </c>
      <c r="D55" s="61"/>
      <c r="E55" s="61">
        <v>237639</v>
      </c>
    </row>
    <row r="56" spans="1:5" ht="12.75">
      <c r="A56" s="19" t="s">
        <v>71</v>
      </c>
      <c r="B56" s="61"/>
      <c r="C56" s="16">
        <v>743397</v>
      </c>
      <c r="D56" s="61"/>
      <c r="E56" s="61">
        <v>681614</v>
      </c>
    </row>
    <row r="57" spans="2:5" ht="12.75">
      <c r="B57" s="61"/>
      <c r="C57" s="110">
        <v>1246871</v>
      </c>
      <c r="D57" s="86"/>
      <c r="E57" s="110">
        <v>919253</v>
      </c>
    </row>
    <row r="58" spans="1:5" ht="12.75">
      <c r="A58" s="8" t="s">
        <v>83</v>
      </c>
      <c r="B58" s="61"/>
      <c r="C58" s="61"/>
      <c r="D58" s="61"/>
      <c r="E58" s="61"/>
    </row>
    <row r="59" spans="1:5" ht="12.75">
      <c r="A59" s="19" t="s">
        <v>72</v>
      </c>
      <c r="B59" s="61"/>
      <c r="C59" s="16">
        <v>101776</v>
      </c>
      <c r="D59" s="61"/>
      <c r="E59" s="61">
        <v>6258</v>
      </c>
    </row>
    <row r="60" spans="1:5" ht="12.75">
      <c r="A60" s="19" t="s">
        <v>138</v>
      </c>
      <c r="B60" s="61"/>
      <c r="C60" s="16">
        <v>518393</v>
      </c>
      <c r="D60" s="61"/>
      <c r="E60" s="61">
        <v>20579</v>
      </c>
    </row>
    <row r="61" spans="1:5" ht="12.75">
      <c r="A61" s="19" t="s">
        <v>139</v>
      </c>
      <c r="B61" s="61"/>
      <c r="C61" s="16">
        <v>5075</v>
      </c>
      <c r="D61" s="16">
        <v>6225</v>
      </c>
      <c r="E61" s="16">
        <v>5075</v>
      </c>
    </row>
    <row r="62" spans="1:5" ht="12.75">
      <c r="A62" s="19" t="s">
        <v>140</v>
      </c>
      <c r="B62" s="61"/>
      <c r="C62" s="16">
        <v>6874</v>
      </c>
      <c r="D62" s="61"/>
      <c r="E62" s="61">
        <v>1056998</v>
      </c>
    </row>
    <row r="63" spans="1:5" ht="12.75">
      <c r="A63" s="19" t="s">
        <v>141</v>
      </c>
      <c r="B63" s="61"/>
      <c r="C63" s="16">
        <v>5255688</v>
      </c>
      <c r="D63" s="61"/>
      <c r="E63" s="61">
        <v>6759</v>
      </c>
    </row>
    <row r="64" spans="1:5" ht="12.75">
      <c r="A64" s="19" t="s">
        <v>142</v>
      </c>
      <c r="B64" s="61"/>
      <c r="C64" s="16">
        <v>9374</v>
      </c>
      <c r="D64" s="61"/>
      <c r="E64" s="61">
        <v>9374</v>
      </c>
    </row>
    <row r="65" spans="1:5" ht="12.75">
      <c r="A65" s="19" t="s">
        <v>143</v>
      </c>
      <c r="B65" s="61"/>
      <c r="C65" s="16">
        <v>23400</v>
      </c>
      <c r="D65" s="61"/>
      <c r="E65" s="61">
        <v>23400</v>
      </c>
    </row>
    <row r="66" spans="1:5" ht="12.75">
      <c r="A66" s="19" t="s">
        <v>144</v>
      </c>
      <c r="B66" s="61"/>
      <c r="C66" s="16">
        <v>604083</v>
      </c>
      <c r="D66" s="61"/>
      <c r="E66" s="61">
        <v>77603</v>
      </c>
    </row>
    <row r="67" spans="1:5" ht="12.75">
      <c r="A67" s="19" t="s">
        <v>145</v>
      </c>
      <c r="B67" s="61"/>
      <c r="C67" s="16">
        <v>0</v>
      </c>
      <c r="D67" s="16">
        <v>18124</v>
      </c>
      <c r="E67" s="16">
        <v>17087</v>
      </c>
    </row>
    <row r="68" spans="2:5" ht="12.75">
      <c r="B68" s="61"/>
      <c r="C68" s="110">
        <v>6524663</v>
      </c>
      <c r="D68" s="86"/>
      <c r="E68" s="110">
        <v>1223133</v>
      </c>
    </row>
    <row r="69" spans="1:5" ht="13.5" thickBot="1">
      <c r="A69" s="6" t="s">
        <v>210</v>
      </c>
      <c r="B69" s="61"/>
      <c r="C69" s="106">
        <v>7771534</v>
      </c>
      <c r="D69" s="86"/>
      <c r="E69" s="106">
        <v>2142386</v>
      </c>
    </row>
    <row r="70" spans="2:5" ht="13.5" thickTop="1">
      <c r="B70" s="61"/>
      <c r="C70" s="61"/>
      <c r="D70" s="61"/>
      <c r="E70" s="61"/>
    </row>
  </sheetData>
  <sheetProtection/>
  <printOptions horizontalCentered="1"/>
  <pageMargins left="0.5" right="0.5" top="0.16" bottom="0.56" header="0.34" footer="0.3"/>
  <pageSetup firstPageNumber="16" useFirstPageNumber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4" width="10.7109375" style="0" customWidth="1"/>
    <col min="5" max="5" width="9.7109375" style="0" customWidth="1"/>
    <col min="6" max="7" width="11.7109375" style="0" customWidth="1"/>
  </cols>
  <sheetData>
    <row r="1" ht="12.75">
      <c r="A1" s="1" t="s">
        <v>84</v>
      </c>
    </row>
    <row r="3" spans="6:7" ht="12.75">
      <c r="F3" s="4">
        <v>2013</v>
      </c>
      <c r="G3" s="4">
        <v>2012</v>
      </c>
    </row>
    <row r="4" ht="12.75">
      <c r="A4" s="1" t="s">
        <v>3</v>
      </c>
    </row>
    <row r="5" ht="12.75">
      <c r="A5" s="1"/>
    </row>
    <row r="6" spans="1:7" ht="12.75">
      <c r="A6" s="7" t="s">
        <v>216</v>
      </c>
      <c r="F6" s="48">
        <v>500000000</v>
      </c>
      <c r="G6" s="48">
        <v>500000000</v>
      </c>
    </row>
    <row r="8" ht="12.75">
      <c r="A8" s="1" t="s">
        <v>47</v>
      </c>
    </row>
    <row r="9" ht="12.75">
      <c r="A9" s="1"/>
    </row>
    <row r="10" spans="1:7" ht="12.75">
      <c r="A10" s="7" t="s">
        <v>314</v>
      </c>
      <c r="F10" s="47">
        <v>48500000</v>
      </c>
      <c r="G10" s="47">
        <v>48500000</v>
      </c>
    </row>
    <row r="12" ht="12.75">
      <c r="A12" s="1" t="s">
        <v>217</v>
      </c>
    </row>
    <row r="13" spans="3:7" ht="12.75">
      <c r="C13" s="351">
        <v>2013</v>
      </c>
      <c r="D13" s="351"/>
      <c r="F13" s="351">
        <v>2012</v>
      </c>
      <c r="G13" s="351"/>
    </row>
    <row r="14" spans="3:7" ht="12.75">
      <c r="C14" s="6" t="s">
        <v>4</v>
      </c>
      <c r="D14" s="4" t="s">
        <v>5</v>
      </c>
      <c r="F14" s="6" t="s">
        <v>4</v>
      </c>
      <c r="G14" s="4" t="s">
        <v>5</v>
      </c>
    </row>
    <row r="15" spans="1:7" ht="12.75">
      <c r="A15" s="63" t="s">
        <v>86</v>
      </c>
      <c r="C15" s="5">
        <v>1950523</v>
      </c>
      <c r="D15" s="54">
        <v>40.21696907216495</v>
      </c>
      <c r="F15" s="5">
        <v>1950523</v>
      </c>
      <c r="G15" s="164">
        <v>40.22</v>
      </c>
    </row>
    <row r="16" spans="1:7" ht="12.75">
      <c r="A16" s="63" t="s">
        <v>33</v>
      </c>
      <c r="C16" s="5">
        <v>2648467</v>
      </c>
      <c r="D16" s="54">
        <v>54.607567010309275</v>
      </c>
      <c r="F16" s="5">
        <v>2574927</v>
      </c>
      <c r="G16" s="164">
        <v>53.09</v>
      </c>
    </row>
    <row r="17" spans="1:7" ht="12.75">
      <c r="A17" s="63" t="s">
        <v>87</v>
      </c>
      <c r="C17" s="5">
        <v>202740</v>
      </c>
      <c r="D17" s="54">
        <v>4.180206185567011</v>
      </c>
      <c r="F17" s="5">
        <v>90720</v>
      </c>
      <c r="G17" s="164">
        <v>1.87</v>
      </c>
    </row>
    <row r="18" spans="1:7" ht="12.75">
      <c r="A18" t="s">
        <v>88</v>
      </c>
      <c r="C18" s="5">
        <v>48270</v>
      </c>
      <c r="D18" s="54">
        <v>0.995257731958763</v>
      </c>
      <c r="F18" s="5">
        <v>233830</v>
      </c>
      <c r="G18" s="164">
        <v>4.821237113402062</v>
      </c>
    </row>
    <row r="19" spans="1:7" ht="13.5" thickBot="1">
      <c r="A19" t="s">
        <v>26</v>
      </c>
      <c r="C19" s="12">
        <v>4850000</v>
      </c>
      <c r="D19" s="46">
        <v>100</v>
      </c>
      <c r="F19" s="12">
        <v>4850000</v>
      </c>
      <c r="G19" s="165">
        <v>100.00123711340207</v>
      </c>
    </row>
    <row r="20" ht="13.5" thickTop="1"/>
    <row r="21" s="7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</sheetData>
  <sheetProtection/>
  <mergeCells count="2">
    <mergeCell ref="C13:D13"/>
    <mergeCell ref="F13:G13"/>
  </mergeCells>
  <printOptions horizontalCentered="1"/>
  <pageMargins left="0.75" right="0.75" top="1" bottom="1" header="0.5" footer="0.5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49">
      <selection activeCell="G23" sqref="G23"/>
    </sheetView>
  </sheetViews>
  <sheetFormatPr defaultColWidth="9.140625" defaultRowHeight="12.75"/>
  <cols>
    <col min="1" max="1" width="33.7109375" style="19" customWidth="1"/>
    <col min="2" max="2" width="1.7109375" style="19" customWidth="1"/>
    <col min="3" max="3" width="12.7109375" style="19" customWidth="1"/>
    <col min="4" max="4" width="1.7109375" style="19" hidden="1" customWidth="1"/>
    <col min="5" max="5" width="19.140625" style="19" customWidth="1"/>
    <col min="6" max="7" width="9.140625" style="19" customWidth="1"/>
    <col min="8" max="8" width="14.00390625" style="19" customWidth="1"/>
    <col min="9" max="10" width="9.140625" style="19" customWidth="1"/>
    <col min="11" max="11" width="12.7109375" style="19" customWidth="1"/>
    <col min="12" max="16384" width="9.140625" style="19" customWidth="1"/>
  </cols>
  <sheetData>
    <row r="1" ht="12.75">
      <c r="A1" s="8" t="s">
        <v>91</v>
      </c>
    </row>
    <row r="3" ht="12.75">
      <c r="A3" s="8" t="s">
        <v>213</v>
      </c>
    </row>
    <row r="5" ht="12.75">
      <c r="A5" s="19" t="s">
        <v>73</v>
      </c>
    </row>
    <row r="6" spans="2:5" ht="12.75">
      <c r="B6" s="4"/>
      <c r="C6" s="4">
        <v>2013</v>
      </c>
      <c r="D6" s="4">
        <v>2010</v>
      </c>
      <c r="E6" s="4">
        <v>2012</v>
      </c>
    </row>
    <row r="7" spans="1:5" ht="12.75">
      <c r="A7" s="19" t="s">
        <v>204</v>
      </c>
      <c r="B7" s="61"/>
      <c r="C7" s="61">
        <v>52409109</v>
      </c>
      <c r="D7" s="61">
        <v>52409109</v>
      </c>
      <c r="E7" s="61">
        <v>52409109</v>
      </c>
    </row>
    <row r="8" spans="1:5" ht="12.75">
      <c r="A8" s="19" t="s">
        <v>205</v>
      </c>
      <c r="B8" s="61"/>
      <c r="C8" s="61">
        <v>23016918</v>
      </c>
      <c r="D8" s="61"/>
      <c r="E8" s="61">
        <v>23016918</v>
      </c>
    </row>
    <row r="9" spans="1:5" ht="12.75">
      <c r="A9" s="19" t="s">
        <v>89</v>
      </c>
      <c r="B9" s="61"/>
      <c r="C9" s="61">
        <v>280000</v>
      </c>
      <c r="D9" s="61"/>
      <c r="E9" s="61">
        <v>280000</v>
      </c>
    </row>
    <row r="10" spans="1:5" ht="12.75">
      <c r="A10" s="19" t="s">
        <v>90</v>
      </c>
      <c r="B10" s="61"/>
      <c r="C10" s="61">
        <v>575000</v>
      </c>
      <c r="D10" s="61"/>
      <c r="E10" s="61">
        <v>575000</v>
      </c>
    </row>
    <row r="11" spans="1:5" ht="13.5" thickBot="1">
      <c r="A11" s="6" t="s">
        <v>85</v>
      </c>
      <c r="B11" s="61"/>
      <c r="C11" s="106">
        <v>76281027</v>
      </c>
      <c r="D11" s="106">
        <v>52409109</v>
      </c>
      <c r="E11" s="106">
        <v>76281027</v>
      </c>
    </row>
    <row r="12" spans="2:5" ht="13.5" thickTop="1">
      <c r="B12" s="61"/>
      <c r="C12" s="64"/>
      <c r="D12" s="61"/>
      <c r="E12" s="64"/>
    </row>
    <row r="13" ht="12.75">
      <c r="A13" s="8" t="s">
        <v>214</v>
      </c>
    </row>
    <row r="14" ht="12.75">
      <c r="A14" s="8"/>
    </row>
    <row r="15" spans="2:5" ht="12.75">
      <c r="B15" s="4"/>
      <c r="C15" s="4">
        <v>2012</v>
      </c>
      <c r="D15" s="4">
        <v>2010</v>
      </c>
      <c r="E15" s="4">
        <v>2011</v>
      </c>
    </row>
    <row r="16" spans="1:5" ht="12.75">
      <c r="A16" s="19" t="s">
        <v>68</v>
      </c>
      <c r="B16" s="61"/>
      <c r="C16" s="61">
        <v>52409109</v>
      </c>
      <c r="D16" s="61">
        <v>52409109</v>
      </c>
      <c r="E16" s="61">
        <v>52409109</v>
      </c>
    </row>
    <row r="17" spans="2:5" ht="12.75">
      <c r="B17" s="61"/>
      <c r="C17" s="16">
        <v>0</v>
      </c>
      <c r="D17" s="61"/>
      <c r="E17" s="61">
        <v>0</v>
      </c>
    </row>
    <row r="18" spans="1:5" ht="13.5" thickBot="1">
      <c r="A18" s="6" t="s">
        <v>85</v>
      </c>
      <c r="B18" s="61"/>
      <c r="C18" s="106">
        <v>52409109</v>
      </c>
      <c r="D18" s="86"/>
      <c r="E18" s="106">
        <v>52409109</v>
      </c>
    </row>
    <row r="19" spans="2:5" ht="13.5" thickTop="1">
      <c r="B19" s="61"/>
      <c r="C19" s="64"/>
      <c r="D19" s="61"/>
      <c r="E19" s="64"/>
    </row>
    <row r="20" ht="12.75">
      <c r="A20" s="8" t="s">
        <v>92</v>
      </c>
    </row>
    <row r="22" ht="12.75">
      <c r="A22" s="8" t="s">
        <v>246</v>
      </c>
    </row>
    <row r="24" ht="12.75">
      <c r="A24" s="19" t="s">
        <v>73</v>
      </c>
    </row>
    <row r="25" spans="2:5" ht="12.75">
      <c r="B25" s="4"/>
      <c r="C25" s="4">
        <v>2013</v>
      </c>
      <c r="D25" s="4">
        <v>2010</v>
      </c>
      <c r="E25" s="4">
        <v>2012</v>
      </c>
    </row>
    <row r="26" spans="2:5" ht="12.75">
      <c r="B26" s="4"/>
      <c r="C26" s="4"/>
      <c r="D26" s="4"/>
      <c r="E26" s="4"/>
    </row>
    <row r="27" spans="1:5" ht="12.75">
      <c r="A27" s="19" t="s">
        <v>168</v>
      </c>
      <c r="B27" s="61"/>
      <c r="C27" s="64">
        <v>-435360454</v>
      </c>
      <c r="D27" s="61"/>
      <c r="E27" s="61">
        <v>-437251061</v>
      </c>
    </row>
    <row r="28" spans="1:5" ht="12.75">
      <c r="A28" s="19" t="s">
        <v>215</v>
      </c>
      <c r="B28" s="61"/>
      <c r="C28" s="16">
        <v>1936383</v>
      </c>
      <c r="D28" s="61"/>
      <c r="E28" s="61">
        <v>1890607</v>
      </c>
    </row>
    <row r="29" spans="1:5" ht="13.5" thickBot="1">
      <c r="A29" s="6" t="s">
        <v>85</v>
      </c>
      <c r="B29" s="61"/>
      <c r="C29" s="106">
        <v>-433424071</v>
      </c>
      <c r="D29" s="86"/>
      <c r="E29" s="106">
        <v>-435360454</v>
      </c>
    </row>
    <row r="30" ht="13.5" thickTop="1">
      <c r="A30" s="8" t="s">
        <v>255</v>
      </c>
    </row>
    <row r="31" ht="12.75">
      <c r="A31" s="8"/>
    </row>
    <row r="32" ht="12.75">
      <c r="A32" s="8" t="s">
        <v>188</v>
      </c>
    </row>
    <row r="34" ht="12.75">
      <c r="A34" s="8" t="s">
        <v>178</v>
      </c>
    </row>
    <row r="36" spans="3:5" ht="12.75">
      <c r="C36" s="4">
        <v>2013</v>
      </c>
      <c r="D36" s="4">
        <v>2010</v>
      </c>
      <c r="E36" s="4">
        <v>2012</v>
      </c>
    </row>
    <row r="37" spans="1:5" ht="12.75">
      <c r="A37" s="19" t="s">
        <v>93</v>
      </c>
      <c r="C37" s="61">
        <v>174264454</v>
      </c>
      <c r="E37" s="61">
        <v>174264454</v>
      </c>
    </row>
    <row r="38" spans="1:5" ht="12.75">
      <c r="A38" s="19" t="s">
        <v>94</v>
      </c>
      <c r="C38" s="61">
        <v>69819803</v>
      </c>
      <c r="E38" s="61">
        <v>69819803</v>
      </c>
    </row>
    <row r="39" spans="1:5" ht="12.75">
      <c r="A39" s="19" t="s">
        <v>146</v>
      </c>
      <c r="C39" s="61">
        <v>115450768</v>
      </c>
      <c r="E39" s="61">
        <v>115450768</v>
      </c>
    </row>
    <row r="40" spans="1:5" ht="13.5" thickBot="1">
      <c r="A40" s="6" t="s">
        <v>85</v>
      </c>
      <c r="C40" s="106">
        <v>359535025</v>
      </c>
      <c r="D40" s="8"/>
      <c r="E40" s="106">
        <v>359535025</v>
      </c>
    </row>
    <row r="41" ht="13.5" thickTop="1"/>
    <row r="42" ht="12.75">
      <c r="A42" s="1" t="s">
        <v>237</v>
      </c>
    </row>
    <row r="44" ht="12.75">
      <c r="A44" s="19" t="s">
        <v>157</v>
      </c>
    </row>
    <row r="46" ht="12.75">
      <c r="A46" s="8" t="s">
        <v>232</v>
      </c>
    </row>
    <row r="48" ht="12.75">
      <c r="A48" s="19" t="s">
        <v>73</v>
      </c>
    </row>
    <row r="49" spans="2:5" ht="12.75">
      <c r="B49" s="4"/>
      <c r="C49" s="4">
        <v>2013</v>
      </c>
      <c r="D49" s="4">
        <v>2010</v>
      </c>
      <c r="E49" s="4">
        <v>2012</v>
      </c>
    </row>
    <row r="50" spans="2:5" ht="12.75">
      <c r="B50" s="4"/>
      <c r="C50" s="4"/>
      <c r="D50" s="4"/>
      <c r="E50" s="4"/>
    </row>
    <row r="51" spans="1:5" ht="12.75">
      <c r="A51" s="19" t="s">
        <v>95</v>
      </c>
      <c r="B51" s="61"/>
      <c r="C51" s="16">
        <v>25000</v>
      </c>
      <c r="D51" s="61"/>
      <c r="E51" s="61">
        <v>21291</v>
      </c>
    </row>
    <row r="52" spans="1:5" ht="12.75">
      <c r="A52" s="19" t="s">
        <v>147</v>
      </c>
      <c r="B52" s="61"/>
      <c r="C52" s="16">
        <v>28885</v>
      </c>
      <c r="D52" s="61"/>
      <c r="E52" s="61">
        <v>6795</v>
      </c>
    </row>
    <row r="53" spans="1:5" ht="12.75">
      <c r="A53" s="19" t="s">
        <v>148</v>
      </c>
      <c r="B53" s="61"/>
      <c r="C53" s="16">
        <v>819583</v>
      </c>
      <c r="D53" s="61"/>
      <c r="E53" s="61">
        <v>1044293</v>
      </c>
    </row>
    <row r="54" spans="1:5" ht="12.75">
      <c r="A54" s="19" t="s">
        <v>96</v>
      </c>
      <c r="B54" s="61"/>
      <c r="C54" s="16">
        <v>28420</v>
      </c>
      <c r="D54" s="61"/>
      <c r="E54" s="61">
        <v>45382</v>
      </c>
    </row>
    <row r="55" spans="1:8" ht="12.75">
      <c r="A55" s="19" t="s">
        <v>97</v>
      </c>
      <c r="B55" s="61"/>
      <c r="C55" s="16">
        <v>15240</v>
      </c>
      <c r="D55" s="61"/>
      <c r="E55" s="61">
        <v>8728</v>
      </c>
      <c r="H55" s="61"/>
    </row>
    <row r="56" spans="1:8" ht="12.75">
      <c r="A56" s="19" t="s">
        <v>152</v>
      </c>
      <c r="B56" s="61"/>
      <c r="C56" s="16">
        <v>145230</v>
      </c>
      <c r="D56" s="61"/>
      <c r="E56" s="61">
        <v>264291</v>
      </c>
      <c r="H56" s="61"/>
    </row>
    <row r="57" spans="1:8" ht="12.75">
      <c r="A57" s="19" t="s">
        <v>115</v>
      </c>
      <c r="B57" s="61"/>
      <c r="C57" s="61">
        <v>0</v>
      </c>
      <c r="D57" s="61"/>
      <c r="E57" s="61">
        <v>80000</v>
      </c>
      <c r="H57" s="61"/>
    </row>
    <row r="58" spans="1:8" ht="12.75">
      <c r="A58" s="19" t="s">
        <v>98</v>
      </c>
      <c r="B58" s="61"/>
      <c r="C58" s="16">
        <v>332565</v>
      </c>
      <c r="D58" s="61"/>
      <c r="E58" s="16">
        <v>332565</v>
      </c>
      <c r="H58" s="16"/>
    </row>
    <row r="59" spans="1:8" ht="12.75">
      <c r="A59" s="19" t="s">
        <v>99</v>
      </c>
      <c r="B59" s="61"/>
      <c r="C59" s="16">
        <v>1363456</v>
      </c>
      <c r="D59" s="61"/>
      <c r="E59" s="61">
        <v>1098089</v>
      </c>
      <c r="H59" s="61"/>
    </row>
    <row r="60" spans="1:8" ht="12.75">
      <c r="A60" s="19" t="s">
        <v>100</v>
      </c>
      <c r="B60" s="61"/>
      <c r="C60" s="61">
        <v>44763620</v>
      </c>
      <c r="D60" s="61"/>
      <c r="E60" s="61">
        <v>44763620</v>
      </c>
      <c r="H60" s="61"/>
    </row>
    <row r="61" spans="1:8" ht="12.75">
      <c r="A61" s="19" t="s">
        <v>101</v>
      </c>
      <c r="B61" s="61"/>
      <c r="C61" s="61">
        <v>2131492</v>
      </c>
      <c r="D61" s="61"/>
      <c r="E61" s="61">
        <v>2131492</v>
      </c>
      <c r="H61" s="61"/>
    </row>
    <row r="62" spans="1:5" ht="13.5" thickBot="1">
      <c r="A62" s="6" t="s">
        <v>85</v>
      </c>
      <c r="B62" s="61"/>
      <c r="C62" s="106">
        <v>49653491</v>
      </c>
      <c r="D62" s="106">
        <v>0</v>
      </c>
      <c r="E62" s="106">
        <v>49796546</v>
      </c>
    </row>
    <row r="63" spans="2:5" ht="13.5" thickTop="1">
      <c r="B63" s="61"/>
      <c r="C63" s="61"/>
      <c r="D63" s="61"/>
      <c r="E63" s="61"/>
    </row>
    <row r="65" ht="12.75">
      <c r="A65" s="8" t="s">
        <v>244</v>
      </c>
    </row>
    <row r="67" ht="12.75">
      <c r="A67" s="19" t="s">
        <v>73</v>
      </c>
    </row>
    <row r="68" spans="2:5" ht="12.75">
      <c r="B68" s="4"/>
      <c r="C68" s="4">
        <v>213</v>
      </c>
      <c r="D68" s="4"/>
      <c r="E68" s="4">
        <v>2012</v>
      </c>
    </row>
    <row r="69" spans="1:5" ht="12.75">
      <c r="A69" s="19" t="s">
        <v>168</v>
      </c>
      <c r="B69" s="61"/>
      <c r="C69" s="16">
        <v>-206826</v>
      </c>
      <c r="D69" s="61"/>
      <c r="E69" s="61">
        <v>0</v>
      </c>
    </row>
    <row r="70" spans="1:5" ht="12.75">
      <c r="A70" s="19" t="s">
        <v>177</v>
      </c>
      <c r="B70" s="61"/>
      <c r="C70" s="16">
        <v>-154237</v>
      </c>
      <c r="D70" s="61"/>
      <c r="E70" s="61">
        <v>-206826</v>
      </c>
    </row>
    <row r="71" spans="1:5" ht="13.5" thickBot="1">
      <c r="A71" s="6" t="s">
        <v>85</v>
      </c>
      <c r="B71" s="61"/>
      <c r="C71" s="106">
        <v>361063</v>
      </c>
      <c r="D71" s="86"/>
      <c r="E71" s="106">
        <v>206826</v>
      </c>
    </row>
    <row r="72" ht="13.5" thickTop="1">
      <c r="A72" s="8" t="s">
        <v>245</v>
      </c>
    </row>
    <row r="74" ht="12.75">
      <c r="A74" s="19" t="s">
        <v>73</v>
      </c>
    </row>
    <row r="75" spans="2:5" ht="12.75">
      <c r="B75" s="4"/>
      <c r="C75" s="4">
        <v>213</v>
      </c>
      <c r="D75" s="4"/>
      <c r="E75" s="4">
        <v>2012</v>
      </c>
    </row>
    <row r="76" spans="2:5" ht="12.75">
      <c r="B76" s="4"/>
      <c r="C76" s="4"/>
      <c r="D76" s="4"/>
      <c r="E76" s="4"/>
    </row>
    <row r="77" spans="1:5" ht="12.75">
      <c r="A77" s="19" t="s">
        <v>168</v>
      </c>
      <c r="B77" s="61"/>
      <c r="C77" s="16">
        <v>5184758</v>
      </c>
      <c r="D77" s="61"/>
      <c r="E77" s="61">
        <v>3145757</v>
      </c>
    </row>
    <row r="78" spans="1:5" ht="12.75" hidden="1">
      <c r="A78" s="19" t="s">
        <v>176</v>
      </c>
      <c r="B78" s="61"/>
      <c r="C78" s="16">
        <v>0</v>
      </c>
      <c r="D78" s="61"/>
      <c r="E78" s="61">
        <v>0</v>
      </c>
    </row>
    <row r="79" spans="1:5" ht="12.75">
      <c r="A79" s="19" t="s">
        <v>177</v>
      </c>
      <c r="B79" s="61"/>
      <c r="C79" s="16">
        <v>994126</v>
      </c>
      <c r="D79" s="61"/>
      <c r="E79" s="61">
        <v>2039001</v>
      </c>
    </row>
    <row r="80" spans="1:5" ht="13.5" thickBot="1">
      <c r="A80" s="6" t="s">
        <v>85</v>
      </c>
      <c r="B80" s="61"/>
      <c r="C80" s="106">
        <v>6178884</v>
      </c>
      <c r="D80" s="86"/>
      <c r="E80" s="106">
        <v>5184758</v>
      </c>
    </row>
    <row r="81" ht="13.5" thickTop="1"/>
  </sheetData>
  <sheetProtection/>
  <printOptions horizontalCentered="1"/>
  <pageMargins left="0.23" right="0.5" top="0.16" bottom="0.32" header="0.16" footer="0.17"/>
  <pageSetup firstPageNumber="21" useFirstPageNumber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E140" sqref="E140"/>
    </sheetView>
  </sheetViews>
  <sheetFormatPr defaultColWidth="9.140625" defaultRowHeight="12.75"/>
  <cols>
    <col min="1" max="1" width="49.7109375" style="19" customWidth="1"/>
    <col min="2" max="2" width="3.00390625" style="19" hidden="1" customWidth="1"/>
    <col min="3" max="3" width="12.7109375" style="19" customWidth="1"/>
    <col min="4" max="4" width="1.7109375" style="19" customWidth="1"/>
    <col min="5" max="5" width="12.57421875" style="19" customWidth="1"/>
    <col min="6" max="6" width="9.140625" style="19" customWidth="1"/>
    <col min="7" max="7" width="12.140625" style="19" customWidth="1"/>
    <col min="8" max="8" width="9.140625" style="19" customWidth="1"/>
    <col min="9" max="9" width="15.00390625" style="60" customWidth="1"/>
    <col min="10" max="16384" width="9.140625" style="19" customWidth="1"/>
  </cols>
  <sheetData>
    <row r="1" spans="1:5" ht="12.75">
      <c r="A1" s="8" t="s">
        <v>223</v>
      </c>
      <c r="C1" s="4">
        <v>2013</v>
      </c>
      <c r="D1" s="4"/>
      <c r="E1" s="4">
        <v>2012</v>
      </c>
    </row>
    <row r="2" spans="3:5" ht="15">
      <c r="C2" s="202">
        <v>198825238</v>
      </c>
      <c r="D2" s="203"/>
      <c r="E2" s="202">
        <v>232780511</v>
      </c>
    </row>
    <row r="3" spans="3:5" ht="12.75">
      <c r="C3" s="64"/>
      <c r="D3" s="61"/>
      <c r="E3" s="64"/>
    </row>
    <row r="4" ht="12.75">
      <c r="A4" s="8" t="s">
        <v>254</v>
      </c>
    </row>
    <row r="5" ht="12.75">
      <c r="A5" s="8"/>
    </row>
    <row r="6" ht="12.75">
      <c r="A6" s="19" t="s">
        <v>102</v>
      </c>
    </row>
    <row r="7" spans="2:5" ht="12.75">
      <c r="B7" s="4"/>
      <c r="C7" s="4">
        <v>2013</v>
      </c>
      <c r="D7" s="4"/>
      <c r="E7" s="4">
        <v>2012</v>
      </c>
    </row>
    <row r="8" spans="1:5" ht="12.75">
      <c r="A8" s="19" t="s">
        <v>149</v>
      </c>
      <c r="B8" s="61"/>
      <c r="C8" s="64">
        <v>73832970</v>
      </c>
      <c r="D8" s="61"/>
      <c r="E8" s="61">
        <v>71806922</v>
      </c>
    </row>
    <row r="9" spans="1:5" ht="12.75" hidden="1">
      <c r="A9" s="19" t="s">
        <v>170</v>
      </c>
      <c r="B9" s="61"/>
      <c r="C9" s="67"/>
      <c r="D9" s="61"/>
      <c r="E9" s="67"/>
    </row>
    <row r="10" spans="2:5" ht="12.75">
      <c r="B10" s="61"/>
      <c r="C10" s="61">
        <v>0</v>
      </c>
      <c r="D10" s="61"/>
      <c r="E10" s="61"/>
    </row>
    <row r="11" spans="1:5" ht="12.75">
      <c r="A11" s="70" t="s">
        <v>243</v>
      </c>
      <c r="B11" s="61"/>
      <c r="C11" s="65">
        <v>184019327</v>
      </c>
      <c r="D11" s="65">
        <v>1619615</v>
      </c>
      <c r="E11" s="65">
        <v>206087178</v>
      </c>
    </row>
    <row r="12" spans="1:5" ht="12.75">
      <c r="A12" s="19" t="s">
        <v>128</v>
      </c>
      <c r="B12" s="61"/>
      <c r="C12" s="66">
        <v>216054</v>
      </c>
      <c r="D12" s="61"/>
      <c r="E12" s="66">
        <v>303651</v>
      </c>
    </row>
    <row r="13" spans="2:5" ht="12.75">
      <c r="B13" s="61"/>
      <c r="C13" s="110">
        <v>184235381</v>
      </c>
      <c r="D13" s="110">
        <v>1619615</v>
      </c>
      <c r="E13" s="110">
        <v>206390829</v>
      </c>
    </row>
    <row r="14" spans="1:5" ht="12.75">
      <c r="A14" s="19" t="s">
        <v>150</v>
      </c>
      <c r="B14" s="61"/>
      <c r="C14" s="86">
        <v>258068351</v>
      </c>
      <c r="D14" s="86">
        <v>1619615</v>
      </c>
      <c r="E14" s="86">
        <v>278197751</v>
      </c>
    </row>
    <row r="15" spans="1:5" ht="12.75">
      <c r="A15" s="19" t="s">
        <v>151</v>
      </c>
      <c r="B15" s="61"/>
      <c r="C15" s="67">
        <v>74489141</v>
      </c>
      <c r="D15" s="61"/>
      <c r="E15" s="67">
        <v>66123216</v>
      </c>
    </row>
    <row r="16" spans="1:5" ht="13.5" thickBot="1">
      <c r="A16" s="19" t="s">
        <v>24</v>
      </c>
      <c r="B16" s="61"/>
      <c r="C16" s="106">
        <v>183579210</v>
      </c>
      <c r="D16" s="86"/>
      <c r="E16" s="106">
        <v>212074535</v>
      </c>
    </row>
    <row r="17" spans="2:5" ht="13.5" thickTop="1">
      <c r="B17" s="61"/>
      <c r="C17" s="61"/>
      <c r="D17" s="61"/>
      <c r="E17" s="61"/>
    </row>
    <row r="18" spans="2:5" ht="12.75">
      <c r="B18" s="61"/>
      <c r="C18" s="61"/>
      <c r="D18" s="61"/>
      <c r="E18" s="61"/>
    </row>
    <row r="19" spans="1:5" ht="12.75">
      <c r="A19" s="8" t="s">
        <v>224</v>
      </c>
      <c r="B19" s="61"/>
      <c r="C19" s="61"/>
      <c r="D19" s="61"/>
      <c r="E19" s="61"/>
    </row>
    <row r="20" spans="1:5" ht="12.75">
      <c r="A20" s="82"/>
      <c r="B20" s="61"/>
      <c r="C20" s="61"/>
      <c r="D20" s="61"/>
      <c r="E20" s="61"/>
    </row>
    <row r="21" spans="1:5" ht="12.75">
      <c r="A21" s="19" t="s">
        <v>103</v>
      </c>
      <c r="B21" s="61"/>
      <c r="C21" s="61"/>
      <c r="D21" s="61"/>
      <c r="E21" s="61"/>
    </row>
    <row r="22" spans="2:5" ht="12.75">
      <c r="B22" s="4"/>
      <c r="C22" s="4">
        <v>2013</v>
      </c>
      <c r="D22" s="4"/>
      <c r="E22" s="4">
        <v>2012</v>
      </c>
    </row>
    <row r="23" spans="1:5" ht="12.75">
      <c r="A23" s="70" t="s">
        <v>242</v>
      </c>
      <c r="B23" s="61"/>
      <c r="C23" s="61">
        <v>168363746</v>
      </c>
      <c r="D23" s="61"/>
      <c r="E23" s="61">
        <v>189420130</v>
      </c>
    </row>
    <row r="24" spans="1:5" ht="12.75">
      <c r="A24" s="19" t="s">
        <v>104</v>
      </c>
      <c r="B24" s="61"/>
      <c r="C24" s="67">
        <v>5985078</v>
      </c>
      <c r="D24" s="61"/>
      <c r="E24" s="67">
        <v>4899856</v>
      </c>
    </row>
    <row r="25" spans="2:5" ht="12.75">
      <c r="B25" s="61"/>
      <c r="C25" s="61">
        <v>174348824</v>
      </c>
      <c r="D25" s="61">
        <v>0</v>
      </c>
      <c r="E25" s="61">
        <v>194319986</v>
      </c>
    </row>
    <row r="26" spans="1:5" ht="12.75">
      <c r="A26" s="19" t="s">
        <v>105</v>
      </c>
      <c r="B26" s="61"/>
      <c r="C26" s="67">
        <v>563517</v>
      </c>
      <c r="D26" s="67">
        <v>1619615</v>
      </c>
      <c r="E26" s="67">
        <v>3240119</v>
      </c>
    </row>
    <row r="27" spans="2:5" ht="12.75">
      <c r="B27" s="61"/>
      <c r="C27" s="61">
        <v>174912341</v>
      </c>
      <c r="D27" s="61">
        <v>1619615</v>
      </c>
      <c r="E27" s="61">
        <v>197560105</v>
      </c>
    </row>
    <row r="28" spans="1:5" ht="12.75">
      <c r="A28" s="19" t="s">
        <v>106</v>
      </c>
      <c r="B28" s="61"/>
      <c r="C28" s="67">
        <v>1344996</v>
      </c>
      <c r="D28" s="61"/>
      <c r="E28" s="67">
        <v>2921687</v>
      </c>
    </row>
    <row r="29" spans="2:5" ht="12.75">
      <c r="B29" s="61"/>
      <c r="C29" s="61">
        <v>173567345</v>
      </c>
      <c r="D29" s="61">
        <v>1619615</v>
      </c>
      <c r="E29" s="61">
        <v>194638418</v>
      </c>
    </row>
    <row r="30" spans="1:5" ht="12.75">
      <c r="A30" s="19" t="s">
        <v>241</v>
      </c>
      <c r="B30" s="61"/>
      <c r="C30" s="61">
        <v>10451982</v>
      </c>
      <c r="D30" s="61">
        <v>0</v>
      </c>
      <c r="E30" s="61">
        <v>11448760</v>
      </c>
    </row>
    <row r="31" spans="1:5" ht="13.5" thickBot="1">
      <c r="A31" s="19" t="s">
        <v>129</v>
      </c>
      <c r="B31" s="61"/>
      <c r="C31" s="106">
        <v>184019327</v>
      </c>
      <c r="D31" s="106">
        <v>1619615</v>
      </c>
      <c r="E31" s="106">
        <v>206087178</v>
      </c>
    </row>
    <row r="32" spans="2:5" ht="13.5" thickTop="1">
      <c r="B32" s="61"/>
      <c r="C32" s="64"/>
      <c r="D32" s="61"/>
      <c r="E32" s="64"/>
    </row>
    <row r="33" spans="2:5" ht="12.75">
      <c r="B33" s="61"/>
      <c r="C33" s="64"/>
      <c r="D33" s="61"/>
      <c r="E33" s="64"/>
    </row>
    <row r="34" spans="1:5" ht="12.75">
      <c r="A34" s="8" t="s">
        <v>225</v>
      </c>
      <c r="B34" s="61"/>
      <c r="C34" s="61"/>
      <c r="D34" s="61"/>
      <c r="E34" s="61"/>
    </row>
    <row r="35" spans="2:5" ht="12.75">
      <c r="B35" s="61"/>
      <c r="C35" s="61"/>
      <c r="D35" s="61"/>
      <c r="E35" s="61"/>
    </row>
    <row r="36" spans="1:5" ht="12.75">
      <c r="A36" s="19" t="s">
        <v>131</v>
      </c>
      <c r="B36" s="61"/>
      <c r="C36" s="61"/>
      <c r="D36" s="61"/>
      <c r="E36" s="61"/>
    </row>
    <row r="37" spans="2:5" ht="12.75">
      <c r="B37" s="4"/>
      <c r="C37" s="4">
        <v>2013</v>
      </c>
      <c r="D37" s="4"/>
      <c r="E37" s="4">
        <v>2012</v>
      </c>
    </row>
    <row r="38" spans="1:5" ht="12.75">
      <c r="A38" s="19" t="s">
        <v>107</v>
      </c>
      <c r="B38" s="61"/>
      <c r="C38" s="61">
        <v>48876728</v>
      </c>
      <c r="D38" s="61">
        <v>63067495</v>
      </c>
      <c r="E38" s="61">
        <v>73773024</v>
      </c>
    </row>
    <row r="39" spans="2:5" ht="12.75">
      <c r="B39" s="61"/>
      <c r="C39" s="61"/>
      <c r="D39" s="61"/>
      <c r="E39" s="61"/>
    </row>
    <row r="40" spans="1:5" ht="12.75">
      <c r="A40" s="19" t="s">
        <v>226</v>
      </c>
      <c r="B40" s="61"/>
      <c r="C40" s="67">
        <v>160814737</v>
      </c>
      <c r="D40" s="67">
        <v>110993958</v>
      </c>
      <c r="E40" s="67">
        <v>184267635</v>
      </c>
    </row>
    <row r="41" spans="2:5" ht="12.75">
      <c r="B41" s="61"/>
      <c r="C41" s="61">
        <v>209691465</v>
      </c>
      <c r="D41" s="61">
        <v>174061453</v>
      </c>
      <c r="E41" s="61">
        <v>258040659</v>
      </c>
    </row>
    <row r="42" spans="1:5" ht="12.75">
      <c r="A42" s="19" t="s">
        <v>108</v>
      </c>
      <c r="B42" s="61"/>
      <c r="C42" s="61">
        <v>41327719</v>
      </c>
      <c r="D42" s="61"/>
      <c r="E42" s="61">
        <v>68620529</v>
      </c>
    </row>
    <row r="43" spans="1:5" ht="13.5" thickBot="1">
      <c r="A43" s="19" t="s">
        <v>130</v>
      </c>
      <c r="B43" s="61"/>
      <c r="C43" s="106">
        <v>168363746</v>
      </c>
      <c r="D43" s="106">
        <v>174061453</v>
      </c>
      <c r="E43" s="106">
        <v>189420130</v>
      </c>
    </row>
    <row r="44" spans="2:5" ht="13.5" thickTop="1">
      <c r="B44" s="61"/>
      <c r="C44" s="61"/>
      <c r="D44" s="61"/>
      <c r="E44" s="61"/>
    </row>
    <row r="45" spans="1:5" ht="12.75">
      <c r="A45" s="8"/>
      <c r="B45" s="61"/>
      <c r="C45" s="61"/>
      <c r="D45" s="61"/>
      <c r="E45" s="61"/>
    </row>
    <row r="46" spans="1:5" ht="12.75" hidden="1">
      <c r="A46" s="19" t="s">
        <v>164</v>
      </c>
      <c r="B46" s="61"/>
      <c r="C46" s="61"/>
      <c r="D46" s="61"/>
      <c r="E46" s="61"/>
    </row>
    <row r="47" spans="2:5" ht="12.75" hidden="1">
      <c r="B47" s="61"/>
      <c r="C47" s="61"/>
      <c r="D47" s="61"/>
      <c r="E47" s="61"/>
    </row>
    <row r="48" spans="1:5" ht="12.75" hidden="1">
      <c r="A48" s="8" t="s">
        <v>16</v>
      </c>
      <c r="B48" s="61"/>
      <c r="C48" s="61"/>
      <c r="D48" s="61"/>
      <c r="E48" s="61"/>
    </row>
    <row r="49" spans="2:5" ht="12.75" hidden="1">
      <c r="B49" s="4"/>
      <c r="C49" s="4" t="s">
        <v>165</v>
      </c>
      <c r="D49" s="61"/>
      <c r="E49" s="61"/>
    </row>
    <row r="50" spans="1:5" ht="12.75" hidden="1">
      <c r="A50" s="19" t="s">
        <v>160</v>
      </c>
      <c r="B50" s="61"/>
      <c r="C50" s="61">
        <v>48876728</v>
      </c>
      <c r="D50" s="61"/>
      <c r="E50" s="61"/>
    </row>
    <row r="51" spans="1:5" ht="12.75" hidden="1">
      <c r="A51" s="19" t="s">
        <v>161</v>
      </c>
      <c r="B51" s="61"/>
      <c r="C51" s="67">
        <v>160814737</v>
      </c>
      <c r="D51" s="61"/>
      <c r="E51" s="61"/>
    </row>
    <row r="52" spans="2:5" ht="12.75" hidden="1">
      <c r="B52" s="61">
        <v>0</v>
      </c>
      <c r="C52" s="61">
        <v>209691465</v>
      </c>
      <c r="D52" s="61"/>
      <c r="E52" s="61"/>
    </row>
    <row r="53" spans="1:5" ht="12.75" hidden="1">
      <c r="A53" s="19" t="s">
        <v>162</v>
      </c>
      <c r="B53" s="61"/>
      <c r="C53" s="61">
        <v>41327719</v>
      </c>
      <c r="D53" s="61"/>
      <c r="E53" s="61"/>
    </row>
    <row r="54" spans="1:5" ht="13.5" hidden="1" thickBot="1">
      <c r="A54" s="19" t="s">
        <v>163</v>
      </c>
      <c r="B54" s="64">
        <f>B52-B53</f>
        <v>0</v>
      </c>
      <c r="C54" s="62">
        <v>168363746</v>
      </c>
      <c r="D54" s="61"/>
      <c r="E54" s="61"/>
    </row>
    <row r="55" spans="2:5" ht="12.75">
      <c r="B55" s="61"/>
      <c r="C55" s="61"/>
      <c r="D55" s="61"/>
      <c r="E55" s="61"/>
    </row>
    <row r="56" spans="2:5" ht="12.75">
      <c r="B56" s="61"/>
      <c r="C56" s="61"/>
      <c r="D56" s="61"/>
      <c r="E56" s="61"/>
    </row>
    <row r="57" spans="2:5" ht="12.75">
      <c r="B57" s="61"/>
      <c r="C57" s="61"/>
      <c r="D57" s="61"/>
      <c r="E57" s="61"/>
    </row>
    <row r="58" spans="1:5" ht="12.75">
      <c r="A58" s="8" t="s">
        <v>227</v>
      </c>
      <c r="B58" s="61"/>
      <c r="C58" s="61"/>
      <c r="D58" s="61"/>
      <c r="E58" s="61"/>
    </row>
    <row r="59" spans="2:5" ht="12.75">
      <c r="B59" s="61"/>
      <c r="C59" s="61"/>
      <c r="D59" s="61"/>
      <c r="E59" s="61"/>
    </row>
    <row r="60" spans="2:5" ht="12.75">
      <c r="B60" s="4"/>
      <c r="C60" s="4">
        <v>2013</v>
      </c>
      <c r="D60" s="4"/>
      <c r="E60" s="4">
        <v>2012</v>
      </c>
    </row>
    <row r="61" spans="2:5" ht="12.75">
      <c r="B61" s="4"/>
      <c r="C61" s="4"/>
      <c r="D61" s="4"/>
      <c r="E61" s="4"/>
    </row>
    <row r="62" spans="1:5" ht="12.75">
      <c r="A62" s="19" t="s">
        <v>132</v>
      </c>
      <c r="B62" s="61"/>
      <c r="C62" s="61">
        <v>5851491</v>
      </c>
      <c r="D62" s="61"/>
      <c r="E62" s="61">
        <v>6131928</v>
      </c>
    </row>
    <row r="63" spans="1:5" ht="12.75">
      <c r="A63" s="19" t="s">
        <v>110</v>
      </c>
      <c r="B63" s="61"/>
      <c r="C63" s="61">
        <v>894771</v>
      </c>
      <c r="D63" s="61"/>
      <c r="E63" s="61">
        <v>1297606</v>
      </c>
    </row>
    <row r="64" spans="1:5" ht="12.75">
      <c r="A64" s="19" t="s">
        <v>111</v>
      </c>
      <c r="B64" s="61"/>
      <c r="C64" s="61">
        <v>129803</v>
      </c>
      <c r="D64" s="61"/>
      <c r="E64" s="61">
        <v>66138</v>
      </c>
    </row>
    <row r="65" spans="1:5" ht="12.75">
      <c r="A65" s="19" t="s">
        <v>126</v>
      </c>
      <c r="B65" s="61"/>
      <c r="C65" s="61">
        <v>3575917</v>
      </c>
      <c r="D65" s="61"/>
      <c r="E65" s="61">
        <v>3953088</v>
      </c>
    </row>
    <row r="66" spans="2:5" ht="13.5" thickBot="1">
      <c r="B66" s="61"/>
      <c r="C66" s="106">
        <v>10451982</v>
      </c>
      <c r="D66" s="106">
        <v>0</v>
      </c>
      <c r="E66" s="106">
        <v>11448760</v>
      </c>
    </row>
    <row r="67" spans="2:5" ht="13.5" thickTop="1">
      <c r="B67" s="61"/>
      <c r="C67" s="61"/>
      <c r="D67" s="61"/>
      <c r="E67" s="61"/>
    </row>
    <row r="68" spans="2:5" ht="12.75">
      <c r="B68" s="61"/>
      <c r="C68" s="61"/>
      <c r="D68" s="61"/>
      <c r="E68" s="61"/>
    </row>
    <row r="69" spans="1:5" ht="12.75">
      <c r="A69" s="8" t="s">
        <v>228</v>
      </c>
      <c r="B69" s="61"/>
      <c r="C69" s="61"/>
      <c r="D69" s="61"/>
      <c r="E69" s="61"/>
    </row>
    <row r="70" spans="2:5" ht="12.75">
      <c r="B70" s="61"/>
      <c r="C70" s="61"/>
      <c r="D70" s="61"/>
      <c r="E70" s="61"/>
    </row>
    <row r="71" spans="2:5" ht="12.75">
      <c r="B71" s="4"/>
      <c r="C71" s="4">
        <v>2013</v>
      </c>
      <c r="D71" s="4"/>
      <c r="E71" s="4">
        <v>2012</v>
      </c>
    </row>
    <row r="72" spans="2:5" ht="12.75">
      <c r="B72" s="4"/>
      <c r="C72" s="4"/>
      <c r="D72" s="4"/>
      <c r="E72" s="4"/>
    </row>
    <row r="73" spans="1:5" ht="12.75">
      <c r="A73" s="19" t="s">
        <v>112</v>
      </c>
      <c r="B73" s="61"/>
      <c r="C73" s="61">
        <v>3919044</v>
      </c>
      <c r="D73" s="61"/>
      <c r="E73" s="61">
        <v>4849302</v>
      </c>
    </row>
    <row r="74" spans="1:5" ht="12.75">
      <c r="A74" s="19" t="s">
        <v>159</v>
      </c>
      <c r="B74" s="61"/>
      <c r="C74" s="61">
        <v>111250</v>
      </c>
      <c r="D74" s="61"/>
      <c r="E74" s="61">
        <v>130000</v>
      </c>
    </row>
    <row r="75" spans="1:5" ht="12.75">
      <c r="A75" s="19" t="s">
        <v>166</v>
      </c>
      <c r="B75" s="61"/>
      <c r="C75" s="61">
        <v>198182</v>
      </c>
      <c r="D75" s="61"/>
      <c r="E75" s="61">
        <v>244792</v>
      </c>
    </row>
    <row r="76" spans="1:5" ht="12.75">
      <c r="A76" s="19" t="s">
        <v>96</v>
      </c>
      <c r="B76" s="61"/>
      <c r="C76" s="61">
        <v>221575</v>
      </c>
      <c r="D76" s="61"/>
      <c r="E76" s="61">
        <v>244841</v>
      </c>
    </row>
    <row r="77" spans="1:5" ht="12.75">
      <c r="A77" s="19" t="s">
        <v>113</v>
      </c>
      <c r="B77" s="61"/>
      <c r="C77" s="61">
        <v>375965</v>
      </c>
      <c r="D77" s="61"/>
      <c r="E77" s="61">
        <v>424319</v>
      </c>
    </row>
    <row r="78" spans="1:5" ht="12.75">
      <c r="A78" s="19" t="s">
        <v>154</v>
      </c>
      <c r="B78" s="61"/>
      <c r="C78" s="61">
        <v>151681</v>
      </c>
      <c r="D78" s="61"/>
      <c r="E78" s="61">
        <v>192248</v>
      </c>
    </row>
    <row r="79" spans="1:5" ht="12.75">
      <c r="A79" s="19" t="s">
        <v>152</v>
      </c>
      <c r="B79" s="61"/>
      <c r="C79" s="61">
        <v>818312</v>
      </c>
      <c r="D79" s="61"/>
      <c r="E79" s="61">
        <v>900930</v>
      </c>
    </row>
    <row r="80" spans="1:5" ht="12.75">
      <c r="A80" s="19" t="s">
        <v>114</v>
      </c>
      <c r="B80" s="61"/>
      <c r="C80" s="61">
        <v>960000</v>
      </c>
      <c r="D80" s="61"/>
      <c r="E80" s="61">
        <v>1011250</v>
      </c>
    </row>
    <row r="81" spans="1:5" ht="12.75">
      <c r="A81" s="19" t="s">
        <v>253</v>
      </c>
      <c r="B81" s="61"/>
      <c r="C81" s="61">
        <v>843382</v>
      </c>
      <c r="D81" s="61"/>
      <c r="E81" s="61">
        <v>398673</v>
      </c>
    </row>
    <row r="82" spans="1:5" ht="12.75">
      <c r="A82" s="19" t="s">
        <v>155</v>
      </c>
      <c r="B82" s="61"/>
      <c r="C82" s="61">
        <v>144649</v>
      </c>
      <c r="D82" s="61"/>
      <c r="E82" s="61">
        <v>140582</v>
      </c>
    </row>
    <row r="83" spans="1:5" ht="12.75">
      <c r="A83" s="19" t="s">
        <v>109</v>
      </c>
      <c r="B83" s="61"/>
      <c r="C83" s="61">
        <v>1895745</v>
      </c>
      <c r="D83" s="61"/>
      <c r="E83" s="61">
        <v>4080745</v>
      </c>
    </row>
    <row r="84" spans="1:5" ht="12.75">
      <c r="A84" s="19" t="s">
        <v>97</v>
      </c>
      <c r="B84" s="61"/>
      <c r="C84" s="61">
        <v>80646</v>
      </c>
      <c r="D84" s="61"/>
      <c r="E84" s="61">
        <v>61544</v>
      </c>
    </row>
    <row r="85" spans="1:5" ht="12.75">
      <c r="A85" s="19" t="s">
        <v>252</v>
      </c>
      <c r="B85" s="61"/>
      <c r="C85" s="61">
        <v>173000</v>
      </c>
      <c r="D85" s="61"/>
      <c r="E85" s="61">
        <v>83120</v>
      </c>
    </row>
    <row r="86" spans="1:5" ht="12.75">
      <c r="A86" s="19" t="s">
        <v>116</v>
      </c>
      <c r="B86" s="61"/>
      <c r="C86" s="61">
        <v>0</v>
      </c>
      <c r="D86" s="61"/>
      <c r="E86" s="61">
        <v>66350</v>
      </c>
    </row>
    <row r="87" spans="1:5" ht="12.75">
      <c r="A87" s="19" t="s">
        <v>117</v>
      </c>
      <c r="B87" s="61"/>
      <c r="C87" s="61">
        <v>22646</v>
      </c>
      <c r="D87" s="61"/>
      <c r="E87" s="61">
        <v>18045</v>
      </c>
    </row>
    <row r="88" spans="1:5" ht="12.75">
      <c r="A88" s="19" t="s">
        <v>118</v>
      </c>
      <c r="B88" s="61"/>
      <c r="C88" s="61">
        <v>389</v>
      </c>
      <c r="D88" s="61"/>
      <c r="E88" s="61">
        <v>752</v>
      </c>
    </row>
    <row r="89" spans="1:5" ht="12.75">
      <c r="A89" s="19" t="s">
        <v>119</v>
      </c>
      <c r="B89" s="61"/>
      <c r="C89" s="61">
        <v>2437</v>
      </c>
      <c r="D89" s="61"/>
      <c r="E89" s="61">
        <v>20374</v>
      </c>
    </row>
    <row r="90" spans="1:5" ht="12.75">
      <c r="A90" s="19" t="s">
        <v>173</v>
      </c>
      <c r="B90" s="61"/>
      <c r="C90" s="61">
        <v>293656</v>
      </c>
      <c r="D90" s="61"/>
      <c r="E90" s="61">
        <v>396488</v>
      </c>
    </row>
    <row r="91" spans="1:5" ht="12.75">
      <c r="A91" s="19" t="s">
        <v>172</v>
      </c>
      <c r="B91" s="61"/>
      <c r="C91" s="61">
        <v>444615</v>
      </c>
      <c r="D91" s="61"/>
      <c r="E91" s="61">
        <v>863888</v>
      </c>
    </row>
    <row r="92" spans="1:5" ht="12.75">
      <c r="A92" s="19" t="s">
        <v>120</v>
      </c>
      <c r="B92" s="61"/>
      <c r="C92" s="61">
        <v>2954</v>
      </c>
      <c r="D92" s="61"/>
      <c r="E92" s="61">
        <v>2768</v>
      </c>
    </row>
    <row r="93" spans="1:5" ht="12.75">
      <c r="A93" s="19" t="s">
        <v>219</v>
      </c>
      <c r="B93" s="61"/>
      <c r="C93" s="61">
        <v>269437</v>
      </c>
      <c r="D93" s="61"/>
      <c r="E93" s="61">
        <v>256193</v>
      </c>
    </row>
    <row r="94" spans="1:5" ht="12.75">
      <c r="A94" s="19" t="s">
        <v>121</v>
      </c>
      <c r="B94" s="61"/>
      <c r="C94" s="61">
        <v>448497</v>
      </c>
      <c r="D94" s="61"/>
      <c r="E94" s="61">
        <v>611578</v>
      </c>
    </row>
    <row r="95" spans="1:5" ht="12.75">
      <c r="A95" s="19" t="s">
        <v>122</v>
      </c>
      <c r="B95" s="61"/>
      <c r="C95" s="61">
        <v>27570</v>
      </c>
      <c r="D95" s="61"/>
      <c r="E95" s="61">
        <v>40927</v>
      </c>
    </row>
    <row r="96" spans="1:5" ht="12.75">
      <c r="A96" s="19" t="s">
        <v>123</v>
      </c>
      <c r="B96" s="61"/>
      <c r="C96" s="61">
        <v>51358</v>
      </c>
      <c r="D96" s="61"/>
      <c r="E96" s="61">
        <v>74495</v>
      </c>
    </row>
    <row r="97" spans="1:5" ht="12.75">
      <c r="A97" s="19" t="s">
        <v>156</v>
      </c>
      <c r="B97" s="61"/>
      <c r="C97" s="61">
        <v>6916</v>
      </c>
      <c r="D97" s="61"/>
      <c r="E97" s="61">
        <v>8217</v>
      </c>
    </row>
    <row r="98" spans="1:5" ht="12.75">
      <c r="A98" s="19" t="s">
        <v>124</v>
      </c>
      <c r="B98" s="61"/>
      <c r="C98" s="61">
        <v>0</v>
      </c>
      <c r="D98" s="61"/>
      <c r="E98" s="61">
        <v>6000</v>
      </c>
    </row>
    <row r="99" spans="1:5" ht="12.75">
      <c r="A99" s="19" t="s">
        <v>153</v>
      </c>
      <c r="B99" s="61"/>
      <c r="C99" s="61">
        <v>68248</v>
      </c>
      <c r="D99" s="61"/>
      <c r="E99" s="61">
        <v>90220</v>
      </c>
    </row>
    <row r="100" spans="1:5" ht="12.75">
      <c r="A100" s="19" t="s">
        <v>125</v>
      </c>
      <c r="B100" s="61"/>
      <c r="C100" s="61">
        <v>139140</v>
      </c>
      <c r="D100" s="61"/>
      <c r="E100" s="61">
        <v>115023</v>
      </c>
    </row>
    <row r="101" spans="1:5" ht="12.75">
      <c r="A101" s="19" t="s">
        <v>167</v>
      </c>
      <c r="B101" s="61"/>
      <c r="C101" s="61">
        <v>53500</v>
      </c>
      <c r="D101" s="61"/>
      <c r="E101" s="61">
        <v>69851</v>
      </c>
    </row>
    <row r="102" spans="1:5" ht="12.75">
      <c r="A102" s="19" t="s">
        <v>126</v>
      </c>
      <c r="B102" s="61"/>
      <c r="C102" s="61">
        <v>170891</v>
      </c>
      <c r="D102" s="61"/>
      <c r="E102" s="61">
        <v>207788</v>
      </c>
    </row>
    <row r="103" spans="2:5" ht="13.5" thickBot="1">
      <c r="B103" s="61"/>
      <c r="C103" s="106">
        <v>11895685</v>
      </c>
      <c r="D103" s="106">
        <v>0</v>
      </c>
      <c r="E103" s="106">
        <v>15611303</v>
      </c>
    </row>
    <row r="104" spans="1:5" ht="13.5" thickTop="1">
      <c r="A104" s="8" t="s">
        <v>229</v>
      </c>
      <c r="B104" s="61"/>
      <c r="C104" s="61"/>
      <c r="D104" s="61"/>
      <c r="E104" s="61"/>
    </row>
    <row r="105" spans="2:5" ht="12.75">
      <c r="B105" s="61"/>
      <c r="C105" s="61"/>
      <c r="D105" s="61"/>
      <c r="E105" s="61"/>
    </row>
    <row r="106" spans="2:5" ht="12.75">
      <c r="B106" s="4"/>
      <c r="C106" s="4">
        <v>2013</v>
      </c>
      <c r="D106" s="4"/>
      <c r="E106" s="4">
        <v>2012</v>
      </c>
    </row>
    <row r="107" spans="2:5" ht="12.75">
      <c r="B107" s="4"/>
      <c r="C107" s="4"/>
      <c r="D107" s="4"/>
      <c r="E107" s="4"/>
    </row>
    <row r="108" spans="1:5" ht="12.75">
      <c r="A108" s="19" t="s">
        <v>127</v>
      </c>
      <c r="B108" s="61"/>
      <c r="C108" s="61">
        <v>53224</v>
      </c>
      <c r="D108" s="61"/>
      <c r="E108" s="61">
        <v>67519</v>
      </c>
    </row>
    <row r="109" spans="2:5" ht="13.5" thickBot="1">
      <c r="B109" s="61"/>
      <c r="C109" s="106">
        <v>53224</v>
      </c>
      <c r="D109" s="86"/>
      <c r="E109" s="106">
        <v>67519</v>
      </c>
    </row>
    <row r="110" ht="13.5" thickTop="1"/>
    <row r="112" ht="12.75">
      <c r="A112" s="1" t="s">
        <v>230</v>
      </c>
    </row>
    <row r="113" spans="1:5" ht="12.75">
      <c r="A113" s="7"/>
      <c r="C113" s="60"/>
      <c r="D113" s="60"/>
      <c r="E113" s="60"/>
    </row>
    <row r="114" spans="1:5" ht="12.75">
      <c r="A114" s="7" t="s">
        <v>196</v>
      </c>
      <c r="C114" s="60">
        <v>1936383</v>
      </c>
      <c r="D114" s="60"/>
      <c r="E114" s="60">
        <v>3148369</v>
      </c>
    </row>
    <row r="115" spans="1:5" ht="12.75">
      <c r="A115" s="1"/>
      <c r="C115" s="60"/>
      <c r="D115" s="60"/>
      <c r="E115" s="60"/>
    </row>
    <row r="116" spans="1:5" ht="12.75">
      <c r="A116" s="7" t="s">
        <v>197</v>
      </c>
      <c r="C116" s="60">
        <v>4850000</v>
      </c>
      <c r="D116" s="60"/>
      <c r="E116" s="60">
        <v>4850000</v>
      </c>
    </row>
    <row r="117" ht="12.75">
      <c r="A117" s="7"/>
    </row>
    <row r="118" spans="1:5" ht="12.75">
      <c r="A118" s="8" t="s">
        <v>199</v>
      </c>
      <c r="C118" s="112">
        <v>0.3992542268041237</v>
      </c>
      <c r="D118" s="112"/>
      <c r="E118" s="112">
        <v>0.6491482474226804</v>
      </c>
    </row>
    <row r="120" ht="12.75">
      <c r="A120" s="1" t="s">
        <v>231</v>
      </c>
    </row>
    <row r="121" ht="12.75">
      <c r="A121" s="1"/>
    </row>
    <row r="122" spans="1:5" ht="12.75">
      <c r="A122" s="19" t="s">
        <v>198</v>
      </c>
      <c r="C122" s="60">
        <v>12349148</v>
      </c>
      <c r="D122" s="60"/>
      <c r="E122" s="60">
        <v>4545869</v>
      </c>
    </row>
    <row r="123" spans="3:5" ht="12.75">
      <c r="C123" s="60"/>
      <c r="D123" s="60"/>
      <c r="E123" s="60"/>
    </row>
    <row r="124" spans="1:5" ht="12.75">
      <c r="A124" s="19" t="s">
        <v>197</v>
      </c>
      <c r="C124" s="60">
        <v>4850000</v>
      </c>
      <c r="D124" s="60"/>
      <c r="E124" s="60">
        <v>4850000</v>
      </c>
    </row>
    <row r="126" spans="1:5" ht="12.75">
      <c r="A126" s="8" t="s">
        <v>174</v>
      </c>
      <c r="C126" s="112">
        <v>2.546216082474227</v>
      </c>
      <c r="D126" s="112"/>
      <c r="E126" s="112">
        <v>0.9372925773195876</v>
      </c>
    </row>
  </sheetData>
  <sheetProtection/>
  <printOptions horizontalCentered="1"/>
  <pageMargins left="0.36" right="0.5" top="1.22" bottom="0.59" header="0.18" footer="0.28"/>
  <pageSetup firstPageNumber="2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Tapas</dc:creator>
  <cp:keywords/>
  <dc:description/>
  <cp:lastModifiedBy>Nurul Absar</cp:lastModifiedBy>
  <cp:lastPrinted>2013-07-30T05:11:16Z</cp:lastPrinted>
  <dcterms:created xsi:type="dcterms:W3CDTF">2001-03-18T04:19:11Z</dcterms:created>
  <dcterms:modified xsi:type="dcterms:W3CDTF">2013-07-30T05:24:16Z</dcterms:modified>
  <cp:category/>
  <cp:version/>
  <cp:contentType/>
  <cp:contentStatus/>
</cp:coreProperties>
</file>