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845" windowHeight="1065" tabRatio="601" activeTab="5"/>
  </bookViews>
  <sheets>
    <sheet name="Bangla" sheetId="1" r:id="rId1"/>
    <sheet name="Circular" sheetId="2" r:id="rId2"/>
    <sheet name="BS" sheetId="3" r:id="rId3"/>
    <sheet name="PL" sheetId="4" r:id="rId4"/>
    <sheet name="CF" sheetId="5" r:id="rId5"/>
    <sheet name="CE" sheetId="6" r:id="rId6"/>
    <sheet name="N-2" sheetId="7" r:id="rId7"/>
    <sheet name="N-3" sheetId="8" r:id="rId8"/>
    <sheet name="N-4" sheetId="9" r:id="rId9"/>
    <sheet name="N-5" sheetId="10" r:id="rId10"/>
  </sheets>
  <definedNames>
    <definedName name="_xlnm.Print_Area" localSheetId="2">'BS'!$B$2:$H$45</definedName>
    <definedName name="_xlnm.Print_Area" localSheetId="5">'CE'!$A$1:$G$28</definedName>
    <definedName name="_xlnm.Print_Area" localSheetId="4">'CF'!$B$2:$H$29</definedName>
    <definedName name="_xlnm.Print_Area" localSheetId="6">'N-2'!$B$1:$F$69</definedName>
    <definedName name="_xlnm.Print_Area" localSheetId="7">'N-3'!$B$1:$H$19</definedName>
    <definedName name="_xlnm.Print_Area" localSheetId="8">'N-4'!$B$1:$F$80</definedName>
    <definedName name="_xlnm.Print_Area" localSheetId="9">'N-5'!$A$69:$E$124</definedName>
    <definedName name="_xlnm.Print_Area" localSheetId="3">'PL'!$A$1:$H$31</definedName>
  </definedNames>
  <calcPr fullCalcOnLoad="1"/>
</workbook>
</file>

<file path=xl/sharedStrings.xml><?xml version="1.0" encoding="utf-8"?>
<sst xmlns="http://schemas.openxmlformats.org/spreadsheetml/2006/main" count="620" uniqueCount="426">
  <si>
    <t>Premium</t>
  </si>
  <si>
    <t>Collection from Sales &amp; Others</t>
  </si>
  <si>
    <t>Payment for Cost &amp; Expenses</t>
  </si>
  <si>
    <t>AUTHORIZED CAPITAL</t>
  </si>
  <si>
    <t>No. of Shares</t>
  </si>
  <si>
    <t xml:space="preserve"> %</t>
  </si>
  <si>
    <t>02.</t>
  </si>
  <si>
    <t>Non-Current Assets</t>
  </si>
  <si>
    <t>Current Assets</t>
  </si>
  <si>
    <t>Current Liabilities</t>
  </si>
  <si>
    <t>Tk.</t>
  </si>
  <si>
    <t>Basic Earning per Share (EPS)</t>
  </si>
  <si>
    <t>Share Premium</t>
  </si>
  <si>
    <t>03.</t>
  </si>
  <si>
    <t>Shareholders’ Equity</t>
  </si>
  <si>
    <t>Acquisition of Fixed Assets</t>
  </si>
  <si>
    <t>Date: Dhaka</t>
  </si>
  <si>
    <t xml:space="preserve">Notes </t>
  </si>
  <si>
    <t>Particulars</t>
  </si>
  <si>
    <t>Turnover</t>
  </si>
  <si>
    <t>referred to in our report of even date.</t>
  </si>
  <si>
    <t>HAQUE SHAHALAM MANSUR &amp; CO.</t>
  </si>
  <si>
    <t>Chartered Accountants</t>
  </si>
  <si>
    <t>Taka</t>
  </si>
  <si>
    <t>Gross Profit</t>
  </si>
  <si>
    <t>This is the Profit &amp; Loss Account</t>
  </si>
  <si>
    <t>Operating Expenses</t>
  </si>
  <si>
    <t>Cost of Goods Sold</t>
  </si>
  <si>
    <t>PROFIT &amp; LOSS ACCOUNT</t>
  </si>
  <si>
    <t>Total</t>
  </si>
  <si>
    <t>CASH FLOW STATEMENT</t>
  </si>
  <si>
    <t>CASH FLOW FROM OPERATING ACTIVITIES:</t>
  </si>
  <si>
    <t>CASH FLOW FROM INVESTING ACTIVITIES:</t>
  </si>
  <si>
    <t>CASH FLOW FROM FINANCING ACTIVITIES:</t>
  </si>
  <si>
    <t>BALANCE SHEET</t>
  </si>
  <si>
    <t>Fixed Assets</t>
  </si>
  <si>
    <t>General Public</t>
  </si>
  <si>
    <t>STATEMENT OF CHANGES IN EQUITY</t>
  </si>
  <si>
    <t xml:space="preserve">Share </t>
  </si>
  <si>
    <t xml:space="preserve">Capital </t>
  </si>
  <si>
    <t>Net Cash Generated from Operating Activities</t>
  </si>
  <si>
    <t>Net Cash used in Investing Activities</t>
  </si>
  <si>
    <t>Net Cash Generated from Financing Activities</t>
  </si>
  <si>
    <t>This is the Statement of Changes in Equity</t>
  </si>
  <si>
    <t>Selling &amp; Distribution Expenses</t>
  </si>
  <si>
    <t>Share Capital</t>
  </si>
  <si>
    <t>Retained Earnings</t>
  </si>
  <si>
    <t>Retained</t>
  </si>
  <si>
    <t>Earnings</t>
  </si>
  <si>
    <t>Advances, Deposits &amp; Prepayments</t>
  </si>
  <si>
    <t>ISSUED, SUBSCRIBED &amp; PAID-UP CAPITAL</t>
  </si>
  <si>
    <t>AZIZ PIPES LIMITED</t>
  </si>
  <si>
    <t>Pre-Production Expenses</t>
  </si>
  <si>
    <t>Inventories</t>
  </si>
  <si>
    <t>Accounts Receivable-Trade</t>
  </si>
  <si>
    <t>Accounts Payable (Goods Supply)</t>
  </si>
  <si>
    <t xml:space="preserve">Provision for Income Tax  </t>
  </si>
  <si>
    <t>Unclaimed Dividend</t>
  </si>
  <si>
    <t>Cash Credit</t>
  </si>
  <si>
    <t>Creditors &amp; Accruals</t>
  </si>
  <si>
    <t>Revenue Reserves &amp; Surplus</t>
  </si>
  <si>
    <t>Staff Gratuity</t>
  </si>
  <si>
    <t>Loan Fund</t>
  </si>
  <si>
    <t>Deferred Revenue Expenditure</t>
  </si>
  <si>
    <t>Short Term Loan (Block A/c)</t>
  </si>
  <si>
    <t>Term Loan (Block A/c)</t>
  </si>
  <si>
    <t>Property &amp; Assets</t>
  </si>
  <si>
    <t>Capital &amp; Liabilities</t>
  </si>
  <si>
    <t>Total Assets</t>
  </si>
  <si>
    <t>Total Shareholders’ Equity &amp; Liabilities</t>
  </si>
  <si>
    <t>Administrative &amp; General Expenses</t>
  </si>
  <si>
    <t>Revenue Reserves</t>
  </si>
  <si>
    <t>&amp; Surplus</t>
  </si>
  <si>
    <t>Revaluation Reserve</t>
  </si>
  <si>
    <t>The break-up of the amount is shown below :</t>
  </si>
  <si>
    <t>The break-up of the amount is shown below</t>
  </si>
  <si>
    <t>Factory (Cash &amp; Bank)</t>
  </si>
  <si>
    <t>Agrani Bank-Principal Br.</t>
  </si>
  <si>
    <t>04.</t>
  </si>
  <si>
    <t>TOTAL TAKA</t>
  </si>
  <si>
    <t>The break-up of the amount is shown below:</t>
  </si>
  <si>
    <t>05.</t>
  </si>
  <si>
    <t>06.</t>
  </si>
  <si>
    <t>ADVANCES:</t>
  </si>
  <si>
    <t>General Advance</t>
  </si>
  <si>
    <t>Staff Advance</t>
  </si>
  <si>
    <t>Advance Income Tax</t>
  </si>
  <si>
    <t>DEPOSITS:</t>
  </si>
  <si>
    <t>Security Deposits</t>
  </si>
  <si>
    <t>Earnest Money</t>
  </si>
  <si>
    <t>07.</t>
  </si>
  <si>
    <t>08.</t>
  </si>
  <si>
    <t xml:space="preserve">CASH: </t>
  </si>
  <si>
    <t>Head Office</t>
  </si>
  <si>
    <t>BANK:</t>
  </si>
  <si>
    <t>SHARE CAPITAL: TK. 48,500,000</t>
  </si>
  <si>
    <t>Total Taka</t>
  </si>
  <si>
    <t>Directors/Sponsors</t>
  </si>
  <si>
    <t>Financial Institutions</t>
  </si>
  <si>
    <t>ICB Investors Account</t>
  </si>
  <si>
    <t>General Reserve</t>
  </si>
  <si>
    <t>Dividend Equalization Fund</t>
  </si>
  <si>
    <t>SHARE PREMIUM: TK. 106,700,000</t>
  </si>
  <si>
    <t>10.</t>
  </si>
  <si>
    <t>TAX HOLIDAY RESERVE: TK. 23,016,918</t>
  </si>
  <si>
    <t>11.</t>
  </si>
  <si>
    <t>12.</t>
  </si>
  <si>
    <t>Uttara Bank Ltd.</t>
  </si>
  <si>
    <t>National Bank Ltd.</t>
  </si>
  <si>
    <t>Salary &amp; Allowances</t>
  </si>
  <si>
    <t>Telephone Charges</t>
  </si>
  <si>
    <t>Water Supply &amp; Sewerage</t>
  </si>
  <si>
    <t>Provident Fund</t>
  </si>
  <si>
    <t>Wages &amp; Allowances</t>
  </si>
  <si>
    <t>Interest on Loan &amp; Advance</t>
  </si>
  <si>
    <t>Lease Rental Payable</t>
  </si>
  <si>
    <t>14.</t>
  </si>
  <si>
    <t>This is made up as under:</t>
  </si>
  <si>
    <t>This is made up  as under:</t>
  </si>
  <si>
    <t>Electricity &amp; Power (Absorbed)</t>
  </si>
  <si>
    <t>Opening Work-In-Process</t>
  </si>
  <si>
    <t>Closing Work-In-Process</t>
  </si>
  <si>
    <t>Opening Stock of Raw Materials</t>
  </si>
  <si>
    <t>Closing Stock of  Raw Materials</t>
  </si>
  <si>
    <t>Fuel &amp; Lubricants</t>
  </si>
  <si>
    <t>Repairs &amp; Maintenance</t>
  </si>
  <si>
    <t>Factory Maintenance</t>
  </si>
  <si>
    <t xml:space="preserve">Salary &amp; Allowances </t>
  </si>
  <si>
    <t>Travelling &amp; Conveyance</t>
  </si>
  <si>
    <t>Rent &amp; Rates</t>
  </si>
  <si>
    <t>Audit Fees</t>
  </si>
  <si>
    <t>Uniform Expenses</t>
  </si>
  <si>
    <t>Postage &amp; Telegram</t>
  </si>
  <si>
    <t>Gardening Expenses</t>
  </si>
  <si>
    <t>Medical Expenses</t>
  </si>
  <si>
    <t>Guest House Expenses</t>
  </si>
  <si>
    <t>Advertisement &amp; Publicity</t>
  </si>
  <si>
    <t xml:space="preserve">Miscellaneous </t>
  </si>
  <si>
    <t>Carrying Charges</t>
  </si>
  <si>
    <t>Research &amp; Training</t>
  </si>
  <si>
    <t>Internet Bill Expenses</t>
  </si>
  <si>
    <t>Depreciation</t>
  </si>
  <si>
    <t>Bank Charges</t>
  </si>
  <si>
    <t>15.</t>
  </si>
  <si>
    <t>Fittings Making Cost</t>
  </si>
  <si>
    <t>Cost of Goods Manufactured</t>
  </si>
  <si>
    <t>Cost of Materials Consumed</t>
  </si>
  <si>
    <t>16.</t>
  </si>
  <si>
    <t>This is made up as follows:</t>
  </si>
  <si>
    <t>Materials Purchase</t>
  </si>
  <si>
    <t>Wages &amp; Salaries</t>
  </si>
  <si>
    <t>17.</t>
  </si>
  <si>
    <t>18.</t>
  </si>
  <si>
    <t>Financial Expenses</t>
  </si>
  <si>
    <t>Net Cash Inflow/(Outflow)</t>
  </si>
  <si>
    <t>Cash &amp; Bank Balances</t>
  </si>
  <si>
    <t>Workers' Profit Participation/Welfare Fund</t>
  </si>
  <si>
    <t>Advance VAT Charges</t>
  </si>
  <si>
    <t>Southeast Bank Ltd.</t>
  </si>
  <si>
    <t>Standard Bank Ltd.</t>
  </si>
  <si>
    <t>Islami Bank Bangladesh Ltd.</t>
  </si>
  <si>
    <t>Exim Bank Ltd.</t>
  </si>
  <si>
    <t>Janata Bank</t>
  </si>
  <si>
    <t>Mutual Trust Bank Ltd.</t>
  </si>
  <si>
    <t>Jamuna Bank Ltd.</t>
  </si>
  <si>
    <t>Standard Chartered Bank</t>
  </si>
  <si>
    <t>Dutch Bangla Bank Ltd</t>
  </si>
  <si>
    <t>Electricity Charges (Head Office)</t>
  </si>
  <si>
    <t>Electricity Charges (Factory)</t>
  </si>
  <si>
    <t>Opening Stock of Finished Goods</t>
  </si>
  <si>
    <t>Cost of Goods available for Sales</t>
  </si>
  <si>
    <t>Closing Stock of Finished Goods</t>
  </si>
  <si>
    <t>Canteen Charges</t>
  </si>
  <si>
    <t xml:space="preserve">Insurance Premium </t>
  </si>
  <si>
    <t>Entertainment Expenses</t>
  </si>
  <si>
    <t>Electricity Charges</t>
  </si>
  <si>
    <t>Newspaper &amp; Periodicals</t>
  </si>
  <si>
    <t>The balance represents against the parties for goods supplies of the Company.</t>
  </si>
  <si>
    <t>Margin on Bank Guarantee</t>
  </si>
  <si>
    <t>Board Meeting Fees</t>
  </si>
  <si>
    <t>Director</t>
  </si>
  <si>
    <t>Aviram Bhowmik</t>
  </si>
  <si>
    <t>Company Secretary</t>
  </si>
  <si>
    <t>Dina Ahsan</t>
  </si>
  <si>
    <t>Managing Director</t>
  </si>
  <si>
    <t>Md. Nurul Hoque</t>
  </si>
  <si>
    <t>Opening Stock of Raw Material</t>
  </si>
  <si>
    <t>Add. Purchase of Raw Materials</t>
  </si>
  <si>
    <t>Less. Closing stock of Raw Materials</t>
  </si>
  <si>
    <t>Consumption of Raw Materials</t>
  </si>
  <si>
    <t>Raw Materials Consumption are given below:</t>
  </si>
  <si>
    <t>Amount (Tk.)</t>
  </si>
  <si>
    <t>Stationery Expenses</t>
  </si>
  <si>
    <t>CDBL Expenses</t>
  </si>
  <si>
    <t>As per last account</t>
  </si>
  <si>
    <t>Less: Written off</t>
  </si>
  <si>
    <t>Less: Adjustment</t>
  </si>
  <si>
    <t>Contribution to WPPF</t>
  </si>
  <si>
    <t>Transport Maintenances</t>
  </si>
  <si>
    <t>Office Maintenances</t>
  </si>
  <si>
    <t>Donation (Mosque Maintenances)</t>
  </si>
  <si>
    <t>Chairman</t>
  </si>
  <si>
    <t>Md. Salimullah</t>
  </si>
  <si>
    <t>Net Operating Cash Flow per Share</t>
  </si>
  <si>
    <t>Note</t>
  </si>
  <si>
    <t>Adjustment during the year</t>
  </si>
  <si>
    <t>Provision during the year</t>
  </si>
  <si>
    <t>CASH CREDIT: TK. 359,535,025</t>
  </si>
  <si>
    <t>17th April, 2011</t>
  </si>
  <si>
    <t>Net Asset Value (NAV) per Share</t>
  </si>
  <si>
    <t>Taxes,Renewal Listing &amp; Other Expenses</t>
  </si>
  <si>
    <t>31st December</t>
  </si>
  <si>
    <t>Net Profit before Income Tax</t>
  </si>
  <si>
    <t>January to</t>
  </si>
  <si>
    <t>Payment of  SEBL BlockAccount</t>
  </si>
  <si>
    <t xml:space="preserve">Raw Materials </t>
  </si>
  <si>
    <t xml:space="preserve">Finished Goods </t>
  </si>
  <si>
    <t xml:space="preserve">Work-in-Process </t>
  </si>
  <si>
    <t>SHORT TERM LOAN(Uttara Bank Ltd.): TK. 57,200,000</t>
  </si>
  <si>
    <t>9.</t>
  </si>
  <si>
    <t>10.01</t>
  </si>
  <si>
    <t>10.02</t>
  </si>
  <si>
    <t>13</t>
  </si>
  <si>
    <t>Net Profit during the period</t>
  </si>
  <si>
    <t>Growth</t>
  </si>
  <si>
    <t>Remarks</t>
  </si>
  <si>
    <t>(In %)</t>
  </si>
  <si>
    <t>Turnover (In M.Ton)</t>
  </si>
  <si>
    <t>Annexure-1</t>
  </si>
  <si>
    <t>31st March</t>
  </si>
  <si>
    <t>March,2012</t>
  </si>
  <si>
    <t>Payment of  Lease Rental</t>
  </si>
  <si>
    <t>Payment of  Gratuity</t>
  </si>
  <si>
    <t>Net Profit after tax</t>
  </si>
  <si>
    <t>Weighted average number of ordinary shares in issue</t>
  </si>
  <si>
    <t>Net Cash from Operating Activities</t>
  </si>
  <si>
    <t>Basic EPS</t>
  </si>
  <si>
    <t>,,</t>
  </si>
  <si>
    <t>(%)</t>
  </si>
  <si>
    <t>on Sales</t>
  </si>
  <si>
    <t>Net Profit after Income Tax</t>
  </si>
  <si>
    <t>Previous year figures  has been re-arrange where necessary.</t>
  </si>
  <si>
    <r>
      <t>Note:-</t>
    </r>
    <r>
      <rPr>
        <sz val="10"/>
        <rFont val="Arial"/>
        <family val="0"/>
      </rPr>
      <t>The Company and Banks have gone into litigation to mitigate  their respective</t>
    </r>
  </si>
  <si>
    <t>grievances and such no interest has been charged during the period against those loans.</t>
  </si>
  <si>
    <t>Provision for Turnover Tax (.50%)</t>
  </si>
  <si>
    <t>Balance as on 01-01-2012</t>
  </si>
  <si>
    <t xml:space="preserve">Revaluation Reserve </t>
  </si>
  <si>
    <t xml:space="preserve">Tax Holiday Reserve </t>
  </si>
  <si>
    <t>Annexure-3</t>
  </si>
  <si>
    <t>FOR THE PERIOD ENDED 31ST MARCH-2013</t>
  </si>
  <si>
    <t>March,2013</t>
  </si>
  <si>
    <t>ACCOUNTS PAYABLE (GOODS SUPPLY): TK. 63,473,498</t>
  </si>
  <si>
    <t>TURNOVER: TK. 112,621,570</t>
  </si>
  <si>
    <t xml:space="preserve">Opening Cash &amp; Bank Balances </t>
  </si>
  <si>
    <t xml:space="preserve">Closing Cash &amp; Bank Balances </t>
  </si>
  <si>
    <t>FOR THE PERIOD ENDED 31ST MARCH, 2013</t>
  </si>
  <si>
    <t>Balance as on 31-03-2012</t>
  </si>
  <si>
    <t>Balance as on 01-01-2013</t>
  </si>
  <si>
    <t>Balance as on 31-03-2013</t>
  </si>
  <si>
    <t>FINANCIAL EXPENSES: TK. 29,971</t>
  </si>
  <si>
    <t>NET OPERATING CASH FLOW PER SHARE: TK. 0.77</t>
  </si>
  <si>
    <t>FACTORY OVERHEAD: TK. 5,138,572</t>
  </si>
  <si>
    <t>Total Taka:-</t>
  </si>
  <si>
    <t>DEFERRED REVENUE EXPENDITURE: TK. 1,472,547</t>
  </si>
  <si>
    <t>PRE-PRODUCTION EXPENSES: TK. 20,360,031</t>
  </si>
  <si>
    <t>ADVANCES, DEPOSITS &amp; PREPAYMENTS: TK. 30,670,854</t>
  </si>
  <si>
    <t>CASH &amp; BANK BALANCES: TK. 2,540,291</t>
  </si>
  <si>
    <t>ADMINISTRATIVE &amp; GENERAL EXPENSES: TK. 6,000,264</t>
  </si>
  <si>
    <t>COST OF MATERIALS CONSUMED: TK. 91,578,253</t>
  </si>
  <si>
    <t>COST OF GOODS MANUFACTURED: TK. 99,200,404</t>
  </si>
  <si>
    <t>COST OF GOODS SOLD: TK. 103,468,401</t>
  </si>
  <si>
    <t>INVENTORIES: TK. 113,670,499</t>
  </si>
  <si>
    <t>ACCOUNTS RECEIVABLE-TRADE: TK. 124,897,733</t>
  </si>
  <si>
    <t>REVENUE RESERVE &amp; SURPLUS: TK. 76,281,027</t>
  </si>
  <si>
    <t>REVALUATION RESERVE: TK. 52,409,109</t>
  </si>
  <si>
    <t>RETAINED EARNINGS: TK. (433,158,528)</t>
  </si>
  <si>
    <t>CREDITORS &amp; ACCRUALS: TK. 50,017,759</t>
  </si>
  <si>
    <t>WORKERS' PROFIT PARTICIPATION/WELFARE FUND: TK.352,354</t>
  </si>
  <si>
    <t>PROVISION FOR INCOME TAX: TK. 5,747,865</t>
  </si>
  <si>
    <t>TERM LOAN(Southeast Bank Ltd): TK. 80,692,750</t>
  </si>
  <si>
    <t>BASIC EARNING PER SHARE (EPS): TK 0.45</t>
  </si>
  <si>
    <t>Add: Profit during the year</t>
  </si>
  <si>
    <t>5,000,000 Ordinary Shares of Tk. 10/- each</t>
  </si>
  <si>
    <t xml:space="preserve"> Composition of Shareholding:</t>
  </si>
  <si>
    <t>485,000 Ordinary Shares of Tk. 10/- each paid-up in full</t>
  </si>
  <si>
    <t>AS ON 31ST MARCH-2013</t>
  </si>
  <si>
    <t>Operating Profit before WPPF</t>
  </si>
  <si>
    <t xml:space="preserve">Cost of Goods Manufactured </t>
  </si>
  <si>
    <t xml:space="preserve">Cost of Materials Consumed </t>
  </si>
  <si>
    <t xml:space="preserve">Factory Overhead </t>
  </si>
  <si>
    <t>Registered Office : 93, Motijheel C/A, Dhaka-1000.</t>
  </si>
  <si>
    <t>Cash flow Statement (Un-audited)</t>
  </si>
  <si>
    <t>We forward herewith the unaudited Financial Statements of the</t>
  </si>
  <si>
    <t>For the First quarter ended March 31, 2013</t>
  </si>
  <si>
    <t>Company for the First quarter ended March 31, 2013 as per the</t>
  </si>
  <si>
    <t>Securities and Exchange Notification No.SEC/CMRRCD/</t>
  </si>
  <si>
    <t>1 Jan to</t>
  </si>
  <si>
    <t xml:space="preserve"> 2008-183/Admin/03-34 dated September 27, 2009</t>
  </si>
  <si>
    <t>Balance Sheet (Un-audited) as at 31 March 2013</t>
  </si>
  <si>
    <t>Taka '000s</t>
  </si>
  <si>
    <t>Taka'000s</t>
  </si>
  <si>
    <t>Payment of  SEBL Block Account</t>
  </si>
  <si>
    <t>Payment of Gratuity</t>
  </si>
  <si>
    <t>Total Assets:-</t>
  </si>
  <si>
    <t>Net Cash  Inflow / (outflow)</t>
  </si>
  <si>
    <t>EQUITY &amp; LIABILITIES</t>
  </si>
  <si>
    <t>Net operating Cash Flow per Share</t>
  </si>
  <si>
    <t>(Md. Nurul Absar)</t>
  </si>
  <si>
    <t>(Md. Moniruzzaman Panna)</t>
  </si>
  <si>
    <t>Chief  Financial Officer</t>
  </si>
  <si>
    <r>
      <t>Managing Director (</t>
    </r>
    <r>
      <rPr>
        <b/>
        <sz val="8"/>
        <rFont val="Arial"/>
        <family val="2"/>
      </rPr>
      <t>C.C</t>
    </r>
    <r>
      <rPr>
        <sz val="8"/>
        <rFont val="Arial"/>
        <family val="2"/>
      </rPr>
      <t>)</t>
    </r>
  </si>
  <si>
    <t>Statement of Changes in Shareholders' Equity (Un-audited)</t>
  </si>
  <si>
    <t xml:space="preserve">Revenue </t>
  </si>
  <si>
    <t>Capital</t>
  </si>
  <si>
    <t>Reserve</t>
  </si>
  <si>
    <t>Loss</t>
  </si>
  <si>
    <t>Total Equity &amp; Liabilities:-</t>
  </si>
  <si>
    <t>Balance as at 1st January-2012</t>
  </si>
  <si>
    <t>Net profit for the period of 1st January</t>
  </si>
  <si>
    <t>to 31st March-2012</t>
  </si>
  <si>
    <t>Balance as at 31st March-2012</t>
  </si>
  <si>
    <t>Chief Financial Officer</t>
  </si>
  <si>
    <r>
      <t>Managing Director (</t>
    </r>
    <r>
      <rPr>
        <b/>
        <sz val="8"/>
        <rFont val="Arial"/>
        <family val="2"/>
      </rPr>
      <t>C.C)</t>
    </r>
  </si>
  <si>
    <t>Profit &amp; Loss Account (Un-audited)</t>
  </si>
  <si>
    <t>Balance as at 1st January-2013</t>
  </si>
  <si>
    <t>to 31st March-2013</t>
  </si>
  <si>
    <t xml:space="preserve">Operating Profit </t>
  </si>
  <si>
    <t xml:space="preserve">Workers profit participation Fund </t>
  </si>
  <si>
    <t>Net Profit before  Tax</t>
  </si>
  <si>
    <t xml:space="preserve">Tax provission </t>
  </si>
  <si>
    <t>Chief Financial  Officer</t>
  </si>
  <si>
    <t>Net Profit after  Tax</t>
  </si>
  <si>
    <t xml:space="preserve"> Earning  per Share (EPS)</t>
  </si>
  <si>
    <t>The details of the  published quartely financial statements can be available in the web-site of the Company.</t>
  </si>
  <si>
    <t>The address of the web-site is www.azizpipes.com</t>
  </si>
  <si>
    <t xml:space="preserve">Note:- The Company and Banks have gone into litigation to mitigate </t>
  </si>
  <si>
    <t>their respective grievances and such no interest has been charged</t>
  </si>
  <si>
    <t>during the period against those loans. Previous year figures has been</t>
  </si>
  <si>
    <t>re-arrange where necessary.</t>
  </si>
  <si>
    <r>
      <t>Managing Director(</t>
    </r>
    <r>
      <rPr>
        <b/>
        <sz val="8"/>
        <rFont val="Arial"/>
        <family val="2"/>
      </rPr>
      <t>C.C</t>
    </r>
    <r>
      <rPr>
        <sz val="8"/>
        <rFont val="Arial"/>
        <family val="2"/>
      </rPr>
      <t>)</t>
    </r>
  </si>
  <si>
    <t>AvwRR cvBcm&amp; wjt</t>
  </si>
  <si>
    <t>‡iwR÷vW© Awdm t 93, gwZwSj ev/G, XvKv-1000|</t>
  </si>
  <si>
    <t>bM` Znwej weeiY</t>
  </si>
  <si>
    <t>evsjv‡`k wmwKDwiwUR A¨vÛ G·‡PÄ Kwgk‡bi wb‡`©kb bs-GmBwm/wmGgAviAviwmwW/</t>
  </si>
  <si>
    <t>31‡k gvP© 2013 mgvß mg‡qi bM` Znwej (AwbixwÿZ)</t>
  </si>
  <si>
    <t xml:space="preserve">2008-183/cÖkvmb/03-34 ZwviL 27 †m‡Þ¤^i 2009 Gi wb‡`©kbv Abyhvqx </t>
  </si>
  <si>
    <t>†Kv¤úvbxi 2013 mv‡ji 1g cÖvwšÍ‡Ki Avw_©K cÖwZ‡e`b wb‡¤œ Av‡jvKcvZ Kiv nÕj|</t>
  </si>
  <si>
    <t>1 Rvby †_‡K</t>
  </si>
  <si>
    <t>2013 mv‡ji 31‡k gvP© mgvß D×Z©cÎ (AwbixwÿZ)</t>
  </si>
  <si>
    <t>31 gvP©-13</t>
  </si>
  <si>
    <t>31 gvP©-12</t>
  </si>
  <si>
    <t>(UvKv nvRvi)</t>
  </si>
  <si>
    <t>cwiPvjbvi Kvh©µg †_‡K bM` Znwej cÖevn t</t>
  </si>
  <si>
    <t>m¤ú` I m¤úwË t-</t>
  </si>
  <si>
    <t>31 gvP©-2013</t>
  </si>
  <si>
    <t>31 wW‡m¤^i-2012</t>
  </si>
  <si>
    <t>weµq I Ab¨vb¨ LvZ †_‡K Av`vq</t>
  </si>
  <si>
    <t>mieivnKvix I Ab¨vb¨ Lv‡Z LiP</t>
  </si>
  <si>
    <t>cwiPvjbvi Kvh©µg †_‡K bxU bM` Znwej cÖevnt</t>
  </si>
  <si>
    <t>bb-Kv‡i›U m¤úwË t-</t>
  </si>
  <si>
    <t>¯’vqx m¤úwË</t>
  </si>
  <si>
    <t>wewb‡qvM Lv‡Z bM` cÖevn :-</t>
  </si>
  <si>
    <t>wejw¤^Z gybvdv RvZxq LiP</t>
  </si>
  <si>
    <t>¯’vqx m¤úwË Lv‡Z LiP</t>
  </si>
  <si>
    <t>cÖvK Drcv`b LiP</t>
  </si>
  <si>
    <t>wewb‡qvM Lv‡Z bxU bM` cÖevn</t>
  </si>
  <si>
    <t>PjwZ m¤úwË</t>
  </si>
  <si>
    <t>A_©‰bwZK Lv‡Z Znwej wewb‡qvM t-</t>
  </si>
  <si>
    <t>gRy` cY¨</t>
  </si>
  <si>
    <t>wewea ‡`bv`vi</t>
  </si>
  <si>
    <t>mvD_Bó e¨vs‡Ki wKw¯Í cÖ`vb</t>
  </si>
  <si>
    <t>AwMÖg I RvgvbZ</t>
  </si>
  <si>
    <t>bM` I e¨vsK Znwej</t>
  </si>
  <si>
    <t>MÖvPz¨BwU Lv‡Z cÖ`vb</t>
  </si>
  <si>
    <t>A_©‰bwZK Lv‡Z bxU K¨vk cÖevn/ cÖ`vb</t>
  </si>
  <si>
    <t>‡gvU m¤úwË :-</t>
  </si>
  <si>
    <t>bxU bM` Znwej AvMgb/(wbM©gb)</t>
  </si>
  <si>
    <t>Znwej I `vq :-</t>
  </si>
  <si>
    <t>cÖviw¤¢K bM` I e¨vs‡K Mw”QZ UvKv</t>
  </si>
  <si>
    <t>‡kqvi‡nvìvi‡`i Znwej</t>
  </si>
  <si>
    <t>mgvcbx bM` I e¨vs‡K Mw”QZ UvKv</t>
  </si>
  <si>
    <t>‡kqvi g~jab</t>
  </si>
  <si>
    <t>cwiPvjbv Kvh©µg †_‡K †kqvi cÖwZ bxU bM` cÖevn</t>
  </si>
  <si>
    <t>‡kqvi wcÖwgqvg</t>
  </si>
  <si>
    <t>mwÂwZ</t>
  </si>
  <si>
    <t>cywÄf‚Z Avq</t>
  </si>
  <si>
    <t>(‡gvt b~iæj AveQvi)</t>
  </si>
  <si>
    <t>(‡gvt gwbiæ¾vgvb cvbœv)</t>
  </si>
  <si>
    <t>cÖavb A_© Kg©KZ©v</t>
  </si>
  <si>
    <t>e¨e¯’vcbv cwiPvjK (wm.wm)</t>
  </si>
  <si>
    <t>FY Znwej :-</t>
  </si>
  <si>
    <t>`xN© †gqvw` FY (w¯’i)</t>
  </si>
  <si>
    <t>¯^í †gqv`x FY (w¯’i)</t>
  </si>
  <si>
    <t xml:space="preserve"> †kqvi‡nvìvi‡`i Znwej (AwbixwÿZ)</t>
  </si>
  <si>
    <t xml:space="preserve">31‡k gvP© ch©šÍ mgvß 2013 mv‡ji 1g cÖvwšÍK Gi cÖwZ‡e`b </t>
  </si>
  <si>
    <t>PjwZ `vq :-</t>
  </si>
  <si>
    <t>bM` FY (wm.wm)</t>
  </si>
  <si>
    <t>cvIbv`vi I e‡Kqv `vq</t>
  </si>
  <si>
    <t>weeiY</t>
  </si>
  <si>
    <t>‡kqvi</t>
  </si>
  <si>
    <t>gybvdv</t>
  </si>
  <si>
    <t>g~jab</t>
  </si>
  <si>
    <t>AvqKi mwÂwZ</t>
  </si>
  <si>
    <t>wcÖwgqvg</t>
  </si>
  <si>
    <t>‡gvU UvKv</t>
  </si>
  <si>
    <t>‡gvU Znwej I `vq</t>
  </si>
  <si>
    <t>1 Rvbyqvix-2012 ‡Ri</t>
  </si>
  <si>
    <t>cÖwZ †kqv‡ii bxU m¤úwËi g~j¨</t>
  </si>
  <si>
    <t>1 Rvbyqvix †_‡K 31 gvP©-12 Gi †gvU jvf</t>
  </si>
  <si>
    <t>31 gvP©-2012 ‡Ri</t>
  </si>
  <si>
    <t>jvf †jvKmvb wnmve (AwbixwÿZ)</t>
  </si>
  <si>
    <t>1 Rvbyqvix-2013 ‡Ri</t>
  </si>
  <si>
    <t>1 Rvbyqvix †_‡K 31 gvP©-2013</t>
  </si>
  <si>
    <t>weµq</t>
  </si>
  <si>
    <t>wewµZ c‡Y¨i e¨q</t>
  </si>
  <si>
    <t>31 gvP©-2013 ‡Ri</t>
  </si>
  <si>
    <t xml:space="preserve">‡gvU gybvdv </t>
  </si>
  <si>
    <t>cwiPvjb e¨q</t>
  </si>
  <si>
    <t xml:space="preserve">cwiPvjb gybvdv </t>
  </si>
  <si>
    <t>kÖwgK‡`i gybvdv Znwej</t>
  </si>
  <si>
    <t xml:space="preserve">Ki c~e©eZ©x bxU gybvdv </t>
  </si>
  <si>
    <t>Ki mwÂZ</t>
  </si>
  <si>
    <t xml:space="preserve">Ki cieZ©x bxU gybvdv </t>
  </si>
  <si>
    <t>†kqvi cÖwZ Avq</t>
  </si>
  <si>
    <t>‡bvU:- †Kv¤úvbx I e¨vs‡Ki ¯^v_© mswkøó gvgjv _vKvq e¨vsK `vq ¸‡jvi Dci †Kvb</t>
  </si>
  <si>
    <t>my` avh© Kiv nq wb| †hLv‡b cÖ‡qvRb †mLv‡b MZ eQ‡ii Z_¨ cybt¯’vcb Kiv n‡q‡Q|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</si>
</sst>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_(* #,##0.0_);_(* \(#,##0.0\);_(* &quot;-&quot;??_);_(@_)"/>
    <numFmt numFmtId="182" formatCode="_(* #,##0_);_(* \(#,##0\);_(* &quot;-&quot;??_);_(@_)"/>
    <numFmt numFmtId="183" formatCode="_(* #,##0.000_);_(* \(#,##0.000\);_(* &quot;-&quot;??_);_(@_)"/>
    <numFmt numFmtId="184" formatCode="0.0%"/>
    <numFmt numFmtId="185" formatCode="_(* #,##0.0_);_(* \(#,##0.0\);_(* &quot;-&quot;?_);_(@_)"/>
    <numFmt numFmtId="186" formatCode="_(* #,##0.0000_);_(* \(#,##0.0000\);_(* &quot;-&quot;??_);_(@_)"/>
    <numFmt numFmtId="187" formatCode="_(* #,##0.00000_);_(* \(#,##0.00000\);_(* &quot;-&quot;??_);_(@_)"/>
    <numFmt numFmtId="188" formatCode="_(* #,##0_);_(* \(#,##0\);_(* &quot;-&quot;?_);_(@_)"/>
    <numFmt numFmtId="189" formatCode="_(* #,##0.000000_);_(* \(#,##0.000000\);_(* &quot;-&quot;??_);_(@_)"/>
    <numFmt numFmtId="190" formatCode="_(* #,##0.0000000_);_(* \(#,##0.0000000\);_(* &quot;-&quot;??_);_(@_)"/>
    <numFmt numFmtId="191" formatCode="_(* #,##0.00000000_);_(* \(#,##0.00000000\);_(* &quot;-&quot;??_);_(@_)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-* #,##0_-;\-* #,##0_-;_-* &quot;-&quot;??_-;_-@_-"/>
    <numFmt numFmtId="196" formatCode="0.00_ ;\-0.00\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_-* #,##0.0_-;\-* #,##0.0_-;_-* &quot;-&quot;?_-;_-@_-"/>
  </numFmts>
  <fonts count="44">
    <font>
      <sz val="10"/>
      <name val="Arial"/>
      <family val="0"/>
    </font>
    <font>
      <b/>
      <sz val="10"/>
      <name val="Arial"/>
      <family val="2"/>
    </font>
    <font>
      <b/>
      <u val="double"/>
      <sz val="10"/>
      <name val="Arial"/>
      <family val="2"/>
    </font>
    <font>
      <b/>
      <u val="double"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u val="doubleAccounting"/>
      <sz val="10"/>
      <name val="Arial"/>
      <family val="2"/>
    </font>
    <font>
      <b/>
      <u val="singleAccounting"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u val="doubleAccounting"/>
      <sz val="8"/>
      <name val="Arial"/>
      <family val="2"/>
    </font>
    <font>
      <sz val="7"/>
      <name val="Arial"/>
      <family val="2"/>
    </font>
    <font>
      <b/>
      <sz val="16"/>
      <name val="SutonnyMJ"/>
      <family val="0"/>
    </font>
    <font>
      <b/>
      <sz val="10"/>
      <name val="SutonnyMJ"/>
      <family val="0"/>
    </font>
    <font>
      <sz val="10"/>
      <name val="SutonnyMJ"/>
      <family val="0"/>
    </font>
    <font>
      <b/>
      <u val="single"/>
      <sz val="11"/>
      <name val="SutonnyMJ"/>
      <family val="0"/>
    </font>
    <font>
      <b/>
      <sz val="12"/>
      <name val="SutonnyMJ"/>
      <family val="0"/>
    </font>
    <font>
      <b/>
      <u val="single"/>
      <sz val="10"/>
      <name val="SutonnyMJ"/>
      <family val="0"/>
    </font>
    <font>
      <u val="single"/>
      <sz val="10"/>
      <name val="SutonnyMJ"/>
      <family val="0"/>
    </font>
    <font>
      <b/>
      <u val="doubleAccounting"/>
      <sz val="10"/>
      <name val="SutonnyMJ"/>
      <family val="0"/>
    </font>
    <font>
      <sz val="8"/>
      <name val="SutonnyMJ"/>
      <family val="0"/>
    </font>
    <font>
      <b/>
      <u val="doubleAccounting"/>
      <sz val="8"/>
      <name val="SutonnyMJ"/>
      <family val="0"/>
    </font>
    <font>
      <b/>
      <sz val="11"/>
      <name val="SutonnyMJ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60">
    <xf numFmtId="0" fontId="0" fillId="0" borderId="0" xfId="0" applyAlignment="1">
      <alignment/>
    </xf>
    <xf numFmtId="0" fontId="1" fillId="0" borderId="0" xfId="0" applyFont="1" applyAlignment="1">
      <alignment/>
    </xf>
    <xf numFmtId="171" fontId="0" fillId="0" borderId="0" xfId="42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82" fontId="0" fillId="0" borderId="0" xfId="42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82" fontId="1" fillId="0" borderId="0" xfId="42" applyNumberFormat="1" applyFont="1" applyBorder="1" applyAlignment="1">
      <alignment/>
    </xf>
    <xf numFmtId="182" fontId="0" fillId="0" borderId="10" xfId="42" applyNumberFormat="1" applyFont="1" applyBorder="1" applyAlignment="1">
      <alignment/>
    </xf>
    <xf numFmtId="182" fontId="1" fillId="0" borderId="11" xfId="42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82" fontId="0" fillId="0" borderId="12" xfId="42" applyNumberFormat="1" applyFont="1" applyBorder="1" applyAlignment="1">
      <alignment/>
    </xf>
    <xf numFmtId="0" fontId="0" fillId="0" borderId="0" xfId="0" applyFont="1" applyAlignment="1">
      <alignment horizontal="right"/>
    </xf>
    <xf numFmtId="182" fontId="0" fillId="0" borderId="0" xfId="42" applyNumberFormat="1" applyFont="1" applyAlignment="1">
      <alignment/>
    </xf>
    <xf numFmtId="171" fontId="0" fillId="0" borderId="0" xfId="42" applyFont="1" applyAlignment="1">
      <alignment/>
    </xf>
    <xf numFmtId="182" fontId="0" fillId="0" borderId="13" xfId="42" applyNumberFormat="1" applyFont="1" applyBorder="1" applyAlignment="1">
      <alignment/>
    </xf>
    <xf numFmtId="0" fontId="0" fillId="0" borderId="0" xfId="0" applyFont="1" applyAlignment="1">
      <alignment/>
    </xf>
    <xf numFmtId="182" fontId="0" fillId="0" borderId="0" xfId="0" applyNumberFormat="1" applyAlignment="1">
      <alignment/>
    </xf>
    <xf numFmtId="182" fontId="0" fillId="0" borderId="12" xfId="42" applyNumberFormat="1" applyFont="1" applyBorder="1" applyAlignment="1">
      <alignment horizontal="right"/>
    </xf>
    <xf numFmtId="182" fontId="0" fillId="0" borderId="0" xfId="42" applyNumberFormat="1" applyFont="1" applyBorder="1" applyAlignment="1">
      <alignment/>
    </xf>
    <xf numFmtId="182" fontId="0" fillId="0" borderId="0" xfId="0" applyNumberFormat="1" applyFont="1" applyAlignment="1">
      <alignment/>
    </xf>
    <xf numFmtId="182" fontId="0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82" fontId="0" fillId="0" borderId="0" xfId="42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82" fontId="1" fillId="0" borderId="0" xfId="42" applyNumberFormat="1" applyFont="1" applyBorder="1" applyAlignment="1">
      <alignment horizontal="right"/>
    </xf>
    <xf numFmtId="182" fontId="1" fillId="0" borderId="0" xfId="0" applyNumberFormat="1" applyFont="1" applyBorder="1" applyAlignment="1">
      <alignment/>
    </xf>
    <xf numFmtId="182" fontId="0" fillId="0" borderId="10" xfId="0" applyNumberFormat="1" applyFont="1" applyBorder="1" applyAlignment="1">
      <alignment horizontal="right"/>
    </xf>
    <xf numFmtId="182" fontId="0" fillId="0" borderId="0" xfId="0" applyNumberFormat="1" applyFont="1" applyAlignment="1">
      <alignment horizontal="right"/>
    </xf>
    <xf numFmtId="182" fontId="0" fillId="0" borderId="12" xfId="42" applyNumberFormat="1" applyFont="1" applyBorder="1" applyAlignment="1">
      <alignment/>
    </xf>
    <xf numFmtId="0" fontId="0" fillId="0" borderId="10" xfId="0" applyBorder="1" applyAlignment="1">
      <alignment horizontal="center"/>
    </xf>
    <xf numFmtId="182" fontId="0" fillId="0" borderId="13" xfId="42" applyNumberFormat="1" applyFont="1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 horizontal="center"/>
    </xf>
    <xf numFmtId="0" fontId="1" fillId="0" borderId="0" xfId="0" applyFont="1" applyAlignment="1" quotePrefix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182" fontId="0" fillId="0" borderId="16" xfId="42" applyNumberFormat="1" applyFont="1" applyBorder="1" applyAlignment="1">
      <alignment/>
    </xf>
    <xf numFmtId="182" fontId="0" fillId="0" borderId="17" xfId="42" applyNumberFormat="1" applyFont="1" applyBorder="1" applyAlignment="1">
      <alignment/>
    </xf>
    <xf numFmtId="182" fontId="0" fillId="0" borderId="18" xfId="42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182" fontId="2" fillId="0" borderId="0" xfId="42" applyNumberFormat="1" applyFont="1" applyAlignment="1">
      <alignment/>
    </xf>
    <xf numFmtId="182" fontId="3" fillId="0" borderId="0" xfId="42" applyNumberFormat="1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21" xfId="0" applyFont="1" applyBorder="1" applyAlignment="1">
      <alignment/>
    </xf>
    <xf numFmtId="3" fontId="0" fillId="0" borderId="0" xfId="0" applyNumberFormat="1" applyFont="1" applyAlignment="1">
      <alignment/>
    </xf>
    <xf numFmtId="182" fontId="0" fillId="0" borderId="0" xfId="42" applyNumberFormat="1" applyFont="1" applyAlignment="1">
      <alignment/>
    </xf>
    <xf numFmtId="182" fontId="0" fillId="0" borderId="11" xfId="42" applyNumberFormat="1" applyFont="1" applyBorder="1" applyAlignment="1">
      <alignment/>
    </xf>
    <xf numFmtId="0" fontId="0" fillId="0" borderId="0" xfId="0" applyFont="1" applyAlignment="1">
      <alignment vertical="top" wrapText="1"/>
    </xf>
    <xf numFmtId="182" fontId="0" fillId="0" borderId="0" xfId="42" applyNumberFormat="1" applyFont="1" applyBorder="1" applyAlignment="1">
      <alignment/>
    </xf>
    <xf numFmtId="182" fontId="0" fillId="0" borderId="10" xfId="42" applyNumberFormat="1" applyFont="1" applyBorder="1" applyAlignment="1">
      <alignment/>
    </xf>
    <xf numFmtId="182" fontId="0" fillId="0" borderId="13" xfId="42" applyNumberFormat="1" applyFont="1" applyBorder="1" applyAlignment="1">
      <alignment/>
    </xf>
    <xf numFmtId="182" fontId="0" fillId="0" borderId="17" xfId="42" applyNumberFormat="1" applyFont="1" applyBorder="1" applyAlignment="1">
      <alignment/>
    </xf>
    <xf numFmtId="182" fontId="0" fillId="0" borderId="10" xfId="42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7" fillId="0" borderId="0" xfId="0" applyFont="1" applyAlignment="1" quotePrefix="1">
      <alignment horizontal="right"/>
    </xf>
    <xf numFmtId="0" fontId="7" fillId="0" borderId="0" xfId="0" applyFont="1" applyAlignment="1">
      <alignment horizontal="right"/>
    </xf>
    <xf numFmtId="182" fontId="0" fillId="0" borderId="0" xfId="0" applyNumberFormat="1" applyFont="1" applyAlignment="1">
      <alignment/>
    </xf>
    <xf numFmtId="0" fontId="5" fillId="0" borderId="20" xfId="0" applyFont="1" applyBorder="1" applyAlignment="1">
      <alignment/>
    </xf>
    <xf numFmtId="171" fontId="1" fillId="0" borderId="0" xfId="42" applyFont="1" applyBorder="1" applyAlignment="1">
      <alignment/>
    </xf>
    <xf numFmtId="171" fontId="0" fillId="0" borderId="0" xfId="42" applyFont="1" applyBorder="1" applyAlignment="1">
      <alignment/>
    </xf>
    <xf numFmtId="182" fontId="1" fillId="0" borderId="0" xfId="42" applyNumberFormat="1" applyFont="1" applyAlignment="1">
      <alignment/>
    </xf>
    <xf numFmtId="182" fontId="1" fillId="0" borderId="23" xfId="42" applyNumberFormat="1" applyFont="1" applyBorder="1" applyAlignment="1">
      <alignment horizontal="right"/>
    </xf>
    <xf numFmtId="182" fontId="1" fillId="0" borderId="24" xfId="42" applyNumberFormat="1" applyFont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2" fontId="1" fillId="0" borderId="16" xfId="42" applyNumberFormat="1" applyFont="1" applyBorder="1" applyAlignment="1">
      <alignment horizontal="right"/>
    </xf>
    <xf numFmtId="182" fontId="0" fillId="0" borderId="16" xfId="42" applyNumberFormat="1" applyFont="1" applyBorder="1" applyAlignment="1">
      <alignment horizontal="right"/>
    </xf>
    <xf numFmtId="182" fontId="1" fillId="0" borderId="16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171" fontId="1" fillId="0" borderId="17" xfId="42" applyFont="1" applyBorder="1" applyAlignment="1">
      <alignment horizontal="right"/>
    </xf>
    <xf numFmtId="171" fontId="1" fillId="0" borderId="18" xfId="42" applyFont="1" applyBorder="1" applyAlignment="1">
      <alignment horizontal="right"/>
    </xf>
    <xf numFmtId="0" fontId="0" fillId="0" borderId="12" xfId="0" applyBorder="1" applyAlignment="1">
      <alignment/>
    </xf>
    <xf numFmtId="182" fontId="1" fillId="0" borderId="11" xfId="42" applyNumberFormat="1" applyFont="1" applyBorder="1" applyAlignment="1">
      <alignment/>
    </xf>
    <xf numFmtId="0" fontId="1" fillId="0" borderId="16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182" fontId="1" fillId="0" borderId="21" xfId="42" applyNumberFormat="1" applyFont="1" applyBorder="1" applyAlignment="1">
      <alignment/>
    </xf>
    <xf numFmtId="17" fontId="1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4" fontId="1" fillId="0" borderId="0" xfId="0" applyNumberFormat="1" applyFont="1" applyBorder="1" applyAlignment="1">
      <alignment horizontal="center"/>
    </xf>
    <xf numFmtId="182" fontId="0" fillId="0" borderId="18" xfId="42" applyNumberFormat="1" applyFont="1" applyBorder="1" applyAlignment="1">
      <alignment/>
    </xf>
    <xf numFmtId="171" fontId="0" fillId="0" borderId="14" xfId="42" applyFont="1" applyBorder="1" applyAlignment="1">
      <alignment/>
    </xf>
    <xf numFmtId="171" fontId="0" fillId="0" borderId="16" xfId="42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4" fontId="0" fillId="0" borderId="17" xfId="42" applyNumberFormat="1" applyFont="1" applyBorder="1" applyAlignment="1">
      <alignment horizontal="center"/>
    </xf>
    <xf numFmtId="4" fontId="0" fillId="0" borderId="16" xfId="0" applyNumberFormat="1" applyFont="1" applyBorder="1" applyAlignment="1">
      <alignment/>
    </xf>
    <xf numFmtId="4" fontId="1" fillId="0" borderId="16" xfId="42" applyNumberFormat="1" applyFont="1" applyBorder="1" applyAlignment="1">
      <alignment horizontal="right"/>
    </xf>
    <xf numFmtId="4" fontId="1" fillId="0" borderId="16" xfId="42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42" applyNumberFormat="1" applyFont="1" applyBorder="1" applyAlignment="1">
      <alignment horizontal="center"/>
    </xf>
    <xf numFmtId="171" fontId="0" fillId="0" borderId="18" xfId="42" applyFont="1" applyBorder="1" applyAlignment="1">
      <alignment/>
    </xf>
    <xf numFmtId="0" fontId="1" fillId="0" borderId="27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182" fontId="1" fillId="0" borderId="14" xfId="42" applyNumberFormat="1" applyFont="1" applyBorder="1" applyAlignment="1">
      <alignment horizontal="right"/>
    </xf>
    <xf numFmtId="171" fontId="0" fillId="0" borderId="15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71" fontId="1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82" fontId="25" fillId="0" borderId="16" xfId="0" applyNumberFormat="1" applyFont="1" applyBorder="1" applyAlignment="1">
      <alignment/>
    </xf>
    <xf numFmtId="182" fontId="26" fillId="0" borderId="23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182" fontId="1" fillId="0" borderId="13" xfId="0" applyNumberFormat="1" applyFont="1" applyBorder="1" applyAlignment="1">
      <alignment horizontal="center"/>
    </xf>
    <xf numFmtId="182" fontId="1" fillId="0" borderId="10" xfId="42" applyNumberFormat="1" applyFont="1" applyBorder="1" applyAlignment="1">
      <alignment horizontal="right"/>
    </xf>
    <xf numFmtId="182" fontId="1" fillId="0" borderId="12" xfId="42" applyNumberFormat="1" applyFont="1" applyBorder="1" applyAlignment="1">
      <alignment horizontal="right"/>
    </xf>
    <xf numFmtId="182" fontId="1" fillId="0" borderId="12" xfId="42" applyNumberFormat="1" applyFont="1" applyBorder="1" applyAlignment="1">
      <alignment/>
    </xf>
    <xf numFmtId="171" fontId="1" fillId="0" borderId="13" xfId="0" applyNumberFormat="1" applyFont="1" applyBorder="1" applyAlignment="1">
      <alignment/>
    </xf>
    <xf numFmtId="4" fontId="0" fillId="0" borderId="14" xfId="42" applyNumberFormat="1" applyFont="1" applyBorder="1" applyAlignment="1">
      <alignment/>
    </xf>
    <xf numFmtId="4" fontId="0" fillId="0" borderId="16" xfId="42" applyNumberFormat="1" applyFont="1" applyBorder="1" applyAlignment="1">
      <alignment/>
    </xf>
    <xf numFmtId="4" fontId="0" fillId="0" borderId="18" xfId="42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182" fontId="25" fillId="0" borderId="0" xfId="0" applyNumberFormat="1" applyFont="1" applyBorder="1" applyAlignment="1">
      <alignment/>
    </xf>
    <xf numFmtId="182" fontId="26" fillId="0" borderId="24" xfId="0" applyNumberFormat="1" applyFont="1" applyBorder="1" applyAlignment="1">
      <alignment horizontal="right"/>
    </xf>
    <xf numFmtId="182" fontId="1" fillId="0" borderId="28" xfId="42" applyNumberFormat="1" applyFont="1" applyBorder="1" applyAlignment="1">
      <alignment/>
    </xf>
    <xf numFmtId="182" fontId="1" fillId="0" borderId="29" xfId="42" applyNumberFormat="1" applyFont="1" applyBorder="1" applyAlignment="1">
      <alignment/>
    </xf>
    <xf numFmtId="182" fontId="1" fillId="0" borderId="30" xfId="42" applyNumberFormat="1" applyFont="1" applyBorder="1" applyAlignment="1">
      <alignment/>
    </xf>
    <xf numFmtId="182" fontId="1" fillId="0" borderId="16" xfId="42" applyNumberFormat="1" applyFont="1" applyBorder="1" applyAlignment="1">
      <alignment/>
    </xf>
    <xf numFmtId="0" fontId="1" fillId="0" borderId="31" xfId="0" applyFont="1" applyBorder="1" applyAlignment="1">
      <alignment horizontal="right"/>
    </xf>
    <xf numFmtId="4" fontId="0" fillId="0" borderId="0" xfId="0" applyNumberFormat="1" applyAlignment="1">
      <alignment horizontal="center"/>
    </xf>
    <xf numFmtId="4" fontId="1" fillId="0" borderId="11" xfId="0" applyNumberFormat="1" applyFont="1" applyBorder="1" applyAlignment="1">
      <alignment horizontal="center"/>
    </xf>
    <xf numFmtId="182" fontId="1" fillId="0" borderId="11" xfId="0" applyNumberFormat="1" applyFont="1" applyBorder="1" applyAlignment="1">
      <alignment/>
    </xf>
    <xf numFmtId="0" fontId="1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 horizontal="center"/>
    </xf>
    <xf numFmtId="171" fontId="0" fillId="0" borderId="0" xfId="42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34" xfId="0" applyFont="1" applyBorder="1" applyAlignment="1">
      <alignment horizontal="center"/>
    </xf>
    <xf numFmtId="171" fontId="0" fillId="0" borderId="34" xfId="42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7" xfId="0" applyFont="1" applyBorder="1" applyAlignment="1">
      <alignment horizontal="center"/>
    </xf>
    <xf numFmtId="182" fontId="1" fillId="0" borderId="37" xfId="42" applyNumberFormat="1" applyFont="1" applyBorder="1" applyAlignment="1">
      <alignment horizontal="center"/>
    </xf>
    <xf numFmtId="182" fontId="0" fillId="0" borderId="37" xfId="42" applyNumberFormat="1" applyFont="1" applyBorder="1" applyAlignment="1">
      <alignment/>
    </xf>
    <xf numFmtId="182" fontId="1" fillId="0" borderId="38" xfId="42" applyNumberFormat="1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182" fontId="0" fillId="0" borderId="39" xfId="42" applyNumberFormat="1" applyFont="1" applyBorder="1" applyAlignment="1">
      <alignment/>
    </xf>
    <xf numFmtId="182" fontId="0" fillId="0" borderId="40" xfId="42" applyNumberFormat="1" applyFont="1" applyBorder="1" applyAlignment="1">
      <alignment/>
    </xf>
    <xf numFmtId="182" fontId="0" fillId="0" borderId="41" xfId="42" applyNumberFormat="1" applyFont="1" applyBorder="1" applyAlignment="1">
      <alignment/>
    </xf>
    <xf numFmtId="182" fontId="1" fillId="0" borderId="25" xfId="42" applyNumberFormat="1" applyFont="1" applyBorder="1" applyAlignment="1">
      <alignment/>
    </xf>
    <xf numFmtId="0" fontId="0" fillId="0" borderId="32" xfId="0" applyFont="1" applyBorder="1" applyAlignment="1">
      <alignment vertical="center"/>
    </xf>
    <xf numFmtId="182" fontId="0" fillId="0" borderId="25" xfId="42" applyNumberFormat="1" applyFont="1" applyBorder="1" applyAlignment="1">
      <alignment/>
    </xf>
    <xf numFmtId="182" fontId="1" fillId="0" borderId="42" xfId="42" applyNumberFormat="1" applyFont="1" applyBorder="1" applyAlignment="1">
      <alignment/>
    </xf>
    <xf numFmtId="182" fontId="0" fillId="0" borderId="25" xfId="42" applyNumberFormat="1" applyFont="1" applyBorder="1" applyAlignment="1">
      <alignment/>
    </xf>
    <xf numFmtId="0" fontId="1" fillId="0" borderId="3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4" xfId="0" applyFont="1" applyBorder="1" applyAlignment="1">
      <alignment horizontal="right"/>
    </xf>
    <xf numFmtId="171" fontId="1" fillId="0" borderId="34" xfId="42" applyFont="1" applyBorder="1" applyAlignment="1">
      <alignment/>
    </xf>
    <xf numFmtId="182" fontId="0" fillId="0" borderId="34" xfId="42" applyNumberFormat="1" applyFont="1" applyBorder="1" applyAlignment="1">
      <alignment/>
    </xf>
    <xf numFmtId="171" fontId="1" fillId="0" borderId="35" xfId="42" applyFont="1" applyBorder="1" applyAlignment="1">
      <alignment/>
    </xf>
    <xf numFmtId="171" fontId="0" fillId="0" borderId="37" xfId="42" applyFont="1" applyBorder="1" applyAlignment="1">
      <alignment/>
    </xf>
    <xf numFmtId="0" fontId="1" fillId="0" borderId="38" xfId="0" applyFont="1" applyBorder="1" applyAlignment="1">
      <alignment horizontal="center"/>
    </xf>
    <xf numFmtId="182" fontId="25" fillId="0" borderId="0" xfId="42" applyNumberFormat="1" applyFont="1" applyBorder="1" applyAlignment="1">
      <alignment/>
    </xf>
    <xf numFmtId="182" fontId="25" fillId="0" borderId="0" xfId="42" applyNumberFormat="1" applyFont="1" applyAlignment="1">
      <alignment/>
    </xf>
    <xf numFmtId="0" fontId="4" fillId="0" borderId="38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8" fillId="0" borderId="37" xfId="0" applyFont="1" applyBorder="1" applyAlignment="1">
      <alignment/>
    </xf>
    <xf numFmtId="0" fontId="28" fillId="0" borderId="38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28" fillId="0" borderId="25" xfId="0" applyFont="1" applyBorder="1" applyAlignment="1">
      <alignment/>
    </xf>
    <xf numFmtId="0" fontId="5" fillId="0" borderId="32" xfId="0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9" fontId="4" fillId="0" borderId="0" xfId="0" applyNumberFormat="1" applyFont="1" applyBorder="1" applyAlignment="1">
      <alignment horizontal="right"/>
    </xf>
    <xf numFmtId="15" fontId="4" fillId="0" borderId="0" xfId="0" applyNumberFormat="1" applyFont="1" applyBorder="1" applyAlignment="1">
      <alignment horizontal="right"/>
    </xf>
    <xf numFmtId="169" fontId="28" fillId="0" borderId="0" xfId="0" applyNumberFormat="1" applyFont="1" applyBorder="1" applyAlignment="1">
      <alignment horizontal="right"/>
    </xf>
    <xf numFmtId="0" fontId="28" fillId="0" borderId="32" xfId="0" applyFont="1" applyBorder="1" applyAlignment="1">
      <alignment/>
    </xf>
    <xf numFmtId="0" fontId="28" fillId="0" borderId="0" xfId="0" applyFont="1" applyBorder="1" applyAlignment="1">
      <alignment horizontal="center"/>
    </xf>
    <xf numFmtId="182" fontId="4" fillId="0" borderId="0" xfId="42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5" fontId="4" fillId="0" borderId="0" xfId="0" applyNumberFormat="1" applyFont="1" applyBorder="1" applyAlignment="1">
      <alignment horizontal="center"/>
    </xf>
    <xf numFmtId="15" fontId="4" fillId="0" borderId="25" xfId="0" applyNumberFormat="1" applyFont="1" applyBorder="1" applyAlignment="1">
      <alignment horizontal="center"/>
    </xf>
    <xf numFmtId="15" fontId="4" fillId="0" borderId="32" xfId="0" applyNumberFormat="1" applyFont="1" applyBorder="1" applyAlignment="1">
      <alignment horizontal="center"/>
    </xf>
    <xf numFmtId="0" fontId="28" fillId="0" borderId="0" xfId="0" applyFont="1" applyBorder="1" applyAlignment="1">
      <alignment vertical="center"/>
    </xf>
    <xf numFmtId="182" fontId="28" fillId="0" borderId="0" xfId="0" applyNumberFormat="1" applyFont="1" applyBorder="1" applyAlignment="1">
      <alignment horizontal="right"/>
    </xf>
    <xf numFmtId="3" fontId="28" fillId="0" borderId="0" xfId="0" applyNumberFormat="1" applyFont="1" applyBorder="1" applyAlignment="1">
      <alignment horizontal="center"/>
    </xf>
    <xf numFmtId="3" fontId="28" fillId="0" borderId="25" xfId="0" applyNumberFormat="1" applyFont="1" applyBorder="1" applyAlignment="1">
      <alignment horizontal="center"/>
    </xf>
    <xf numFmtId="3" fontId="28" fillId="0" borderId="32" xfId="0" applyNumberFormat="1" applyFont="1" applyBorder="1" applyAlignment="1">
      <alignment horizontal="center"/>
    </xf>
    <xf numFmtId="169" fontId="28" fillId="0" borderId="17" xfId="0" applyNumberFormat="1" applyFont="1" applyBorder="1" applyAlignment="1">
      <alignment horizontal="right"/>
    </xf>
    <xf numFmtId="0" fontId="6" fillId="0" borderId="1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82" fontId="28" fillId="0" borderId="17" xfId="42" applyNumberFormat="1" applyFont="1" applyBorder="1" applyAlignment="1">
      <alignment horizontal="right"/>
    </xf>
    <xf numFmtId="182" fontId="28" fillId="0" borderId="0" xfId="0" applyNumberFormat="1" applyFont="1" applyAlignment="1">
      <alignment/>
    </xf>
    <xf numFmtId="169" fontId="4" fillId="0" borderId="17" xfId="0" applyNumberFormat="1" applyFont="1" applyBorder="1" applyAlignment="1">
      <alignment horizontal="right"/>
    </xf>
    <xf numFmtId="182" fontId="4" fillId="0" borderId="17" xfId="42" applyNumberFormat="1" applyFont="1" applyBorder="1" applyAlignment="1">
      <alignment horizontal="right"/>
    </xf>
    <xf numFmtId="188" fontId="4" fillId="0" borderId="0" xfId="0" applyNumberFormat="1" applyFont="1" applyBorder="1" applyAlignment="1">
      <alignment horizontal="center"/>
    </xf>
    <xf numFmtId="182" fontId="4" fillId="0" borderId="25" xfId="42" applyNumberFormat="1" applyFont="1" applyBorder="1" applyAlignment="1">
      <alignment horizontal="center"/>
    </xf>
    <xf numFmtId="182" fontId="4" fillId="0" borderId="32" xfId="42" applyNumberFormat="1" applyFont="1" applyBorder="1" applyAlignment="1">
      <alignment horizontal="center"/>
    </xf>
    <xf numFmtId="188" fontId="28" fillId="0" borderId="10" xfId="0" applyNumberFormat="1" applyFont="1" applyBorder="1" applyAlignment="1" quotePrefix="1">
      <alignment horizontal="center"/>
    </xf>
    <xf numFmtId="188" fontId="28" fillId="0" borderId="0" xfId="0" applyNumberFormat="1" applyFont="1" applyBorder="1" applyAlignment="1" quotePrefix="1">
      <alignment horizontal="center"/>
    </xf>
    <xf numFmtId="182" fontId="28" fillId="0" borderId="10" xfId="42" applyNumberFormat="1" applyFont="1" applyBorder="1" applyAlignment="1">
      <alignment/>
    </xf>
    <xf numFmtId="182" fontId="28" fillId="0" borderId="25" xfId="42" applyNumberFormat="1" applyFont="1" applyBorder="1" applyAlignment="1">
      <alignment/>
    </xf>
    <xf numFmtId="182" fontId="28" fillId="0" borderId="32" xfId="42" applyNumberFormat="1" applyFont="1" applyBorder="1" applyAlignment="1">
      <alignment/>
    </xf>
    <xf numFmtId="182" fontId="28" fillId="0" borderId="0" xfId="42" applyNumberFormat="1" applyFont="1" applyBorder="1" applyAlignment="1">
      <alignment horizontal="right"/>
    </xf>
    <xf numFmtId="188" fontId="28" fillId="0" borderId="12" xfId="0" applyNumberFormat="1" applyFont="1" applyBorder="1" applyAlignment="1" quotePrefix="1">
      <alignment horizontal="center"/>
    </xf>
    <xf numFmtId="182" fontId="28" fillId="0" borderId="12" xfId="42" applyNumberFormat="1" applyFont="1" applyBorder="1" applyAlignment="1">
      <alignment/>
    </xf>
    <xf numFmtId="188" fontId="28" fillId="0" borderId="13" xfId="0" applyNumberFormat="1" applyFont="1" applyBorder="1" applyAlignment="1" quotePrefix="1">
      <alignment horizontal="center"/>
    </xf>
    <xf numFmtId="182" fontId="28" fillId="0" borderId="13" xfId="42" applyNumberFormat="1" applyFont="1" applyBorder="1" applyAlignment="1">
      <alignment/>
    </xf>
    <xf numFmtId="182" fontId="28" fillId="0" borderId="0" xfId="42" applyNumberFormat="1" applyFont="1" applyBorder="1" applyAlignment="1">
      <alignment/>
    </xf>
    <xf numFmtId="182" fontId="4" fillId="0" borderId="0" xfId="42" applyNumberFormat="1" applyFont="1" applyBorder="1" applyAlignment="1">
      <alignment/>
    </xf>
    <xf numFmtId="182" fontId="4" fillId="0" borderId="25" xfId="42" applyNumberFormat="1" applyFont="1" applyBorder="1" applyAlignment="1">
      <alignment/>
    </xf>
    <xf numFmtId="182" fontId="4" fillId="0" borderId="32" xfId="42" applyNumberFormat="1" applyFont="1" applyBorder="1" applyAlignment="1">
      <alignment/>
    </xf>
    <xf numFmtId="0" fontId="28" fillId="0" borderId="32" xfId="0" applyFont="1" applyBorder="1" applyAlignment="1">
      <alignment vertical="center"/>
    </xf>
    <xf numFmtId="188" fontId="28" fillId="0" borderId="0" xfId="0" applyNumberFormat="1" applyFont="1" applyBorder="1" applyAlignment="1">
      <alignment horizontal="center"/>
    </xf>
    <xf numFmtId="188" fontId="4" fillId="0" borderId="28" xfId="0" applyNumberFormat="1" applyFont="1" applyBorder="1" applyAlignment="1">
      <alignment horizontal="right"/>
    </xf>
    <xf numFmtId="188" fontId="31" fillId="0" borderId="0" xfId="0" applyNumberFormat="1" applyFont="1" applyBorder="1" applyAlignment="1">
      <alignment horizontal="right"/>
    </xf>
    <xf numFmtId="182" fontId="4" fillId="0" borderId="28" xfId="42" applyNumberFormat="1" applyFont="1" applyBorder="1" applyAlignment="1">
      <alignment/>
    </xf>
    <xf numFmtId="182" fontId="31" fillId="0" borderId="25" xfId="42" applyNumberFormat="1" applyFont="1" applyBorder="1" applyAlignment="1">
      <alignment/>
    </xf>
    <xf numFmtId="182" fontId="31" fillId="0" borderId="32" xfId="42" applyNumberFormat="1" applyFont="1" applyBorder="1" applyAlignment="1">
      <alignment/>
    </xf>
    <xf numFmtId="182" fontId="4" fillId="0" borderId="17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/>
    </xf>
    <xf numFmtId="0" fontId="4" fillId="0" borderId="32" xfId="0" applyFont="1" applyBorder="1" applyAlignment="1">
      <alignment vertical="center"/>
    </xf>
    <xf numFmtId="169" fontId="4" fillId="0" borderId="28" xfId="0" applyNumberFormat="1" applyFont="1" applyBorder="1" applyAlignment="1">
      <alignment horizontal="right"/>
    </xf>
    <xf numFmtId="182" fontId="4" fillId="0" borderId="28" xfId="0" applyNumberFormat="1" applyFont="1" applyBorder="1" applyAlignment="1">
      <alignment/>
    </xf>
    <xf numFmtId="43" fontId="4" fillId="0" borderId="0" xfId="0" applyNumberFormat="1" applyFont="1" applyBorder="1" applyAlignment="1">
      <alignment/>
    </xf>
    <xf numFmtId="169" fontId="28" fillId="0" borderId="0" xfId="0" applyNumberFormat="1" applyFont="1" applyBorder="1" applyAlignment="1">
      <alignment/>
    </xf>
    <xf numFmtId="188" fontId="28" fillId="0" borderId="12" xfId="0" applyNumberFormat="1" applyFont="1" applyBorder="1" applyAlignment="1">
      <alignment horizontal="center"/>
    </xf>
    <xf numFmtId="188" fontId="28" fillId="0" borderId="0" xfId="0" applyNumberFormat="1" applyFont="1" applyAlignment="1">
      <alignment/>
    </xf>
    <xf numFmtId="188" fontId="28" fillId="0" borderId="13" xfId="0" applyNumberFormat="1" applyFont="1" applyBorder="1" applyAlignment="1">
      <alignment horizontal="center"/>
    </xf>
    <xf numFmtId="182" fontId="28" fillId="0" borderId="0" xfId="0" applyNumberFormat="1" applyFont="1" applyBorder="1" applyAlignment="1">
      <alignment/>
    </xf>
    <xf numFmtId="169" fontId="28" fillId="0" borderId="0" xfId="0" applyNumberFormat="1" applyFont="1" applyAlignment="1">
      <alignment/>
    </xf>
    <xf numFmtId="188" fontId="28" fillId="0" borderId="10" xfId="0" applyNumberFormat="1" applyFont="1" applyBorder="1" applyAlignment="1">
      <alignment horizontal="center"/>
    </xf>
    <xf numFmtId="182" fontId="28" fillId="0" borderId="36" xfId="42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0" fillId="0" borderId="2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8" fillId="0" borderId="25" xfId="0" applyFont="1" applyBorder="1" applyAlignment="1">
      <alignment horizontal="center"/>
    </xf>
    <xf numFmtId="188" fontId="4" fillId="0" borderId="0" xfId="0" applyNumberFormat="1" applyFont="1" applyBorder="1" applyAlignment="1">
      <alignment horizontal="right"/>
    </xf>
    <xf numFmtId="188" fontId="4" fillId="0" borderId="32" xfId="0" applyNumberFormat="1" applyFont="1" applyBorder="1" applyAlignment="1">
      <alignment horizontal="center"/>
    </xf>
    <xf numFmtId="171" fontId="4" fillId="0" borderId="0" xfId="0" applyNumberFormat="1" applyFont="1" applyBorder="1" applyAlignment="1">
      <alignment horizontal="center"/>
    </xf>
    <xf numFmtId="171" fontId="4" fillId="0" borderId="0" xfId="0" applyNumberFormat="1" applyFont="1" applyBorder="1" applyAlignment="1">
      <alignment/>
    </xf>
    <xf numFmtId="182" fontId="31" fillId="0" borderId="0" xfId="42" applyNumberFormat="1" applyFont="1" applyBorder="1" applyAlignment="1">
      <alignment/>
    </xf>
    <xf numFmtId="0" fontId="28" fillId="0" borderId="33" xfId="0" applyFont="1" applyBorder="1" applyAlignment="1">
      <alignment/>
    </xf>
    <xf numFmtId="0" fontId="28" fillId="0" borderId="34" xfId="0" applyFont="1" applyBorder="1" applyAlignment="1">
      <alignment/>
    </xf>
    <xf numFmtId="0" fontId="28" fillId="0" borderId="34" xfId="0" applyFont="1" applyBorder="1" applyAlignment="1">
      <alignment/>
    </xf>
    <xf numFmtId="0" fontId="28" fillId="0" borderId="36" xfId="0" applyFont="1" applyBorder="1" applyAlignment="1">
      <alignment/>
    </xf>
    <xf numFmtId="0" fontId="28" fillId="0" borderId="37" xfId="0" applyFont="1" applyBorder="1" applyAlignment="1">
      <alignment horizontal="center"/>
    </xf>
    <xf numFmtId="182" fontId="4" fillId="0" borderId="32" xfId="42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4" fillId="0" borderId="32" xfId="0" applyNumberFormat="1" applyFont="1" applyBorder="1" applyAlignment="1">
      <alignment horizontal="center"/>
    </xf>
    <xf numFmtId="188" fontId="4" fillId="0" borderId="0" xfId="42" applyNumberFormat="1" applyFont="1" applyBorder="1" applyAlignment="1">
      <alignment/>
    </xf>
    <xf numFmtId="188" fontId="4" fillId="0" borderId="32" xfId="42" applyNumberFormat="1" applyFont="1" applyBorder="1" applyAlignment="1">
      <alignment/>
    </xf>
    <xf numFmtId="0" fontId="28" fillId="0" borderId="0" xfId="0" applyFont="1" applyBorder="1" applyAlignment="1">
      <alignment horizontal="left"/>
    </xf>
    <xf numFmtId="182" fontId="4" fillId="0" borderId="11" xfId="42" applyNumberFormat="1" applyFont="1" applyBorder="1" applyAlignment="1">
      <alignment horizontal="right"/>
    </xf>
    <xf numFmtId="4" fontId="28" fillId="0" borderId="0" xfId="0" applyNumberFormat="1" applyFont="1" applyBorder="1" applyAlignment="1">
      <alignment horizontal="center"/>
    </xf>
    <xf numFmtId="4" fontId="28" fillId="0" borderId="32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32" fillId="0" borderId="0" xfId="0" applyFont="1" applyBorder="1" applyAlignment="1">
      <alignment/>
    </xf>
    <xf numFmtId="4" fontId="28" fillId="0" borderId="33" xfId="0" applyNumberFormat="1" applyFont="1" applyBorder="1" applyAlignment="1">
      <alignment horizontal="center"/>
    </xf>
    <xf numFmtId="0" fontId="32" fillId="0" borderId="34" xfId="0" applyFont="1" applyBorder="1" applyAlignment="1">
      <alignment/>
    </xf>
    <xf numFmtId="0" fontId="28" fillId="0" borderId="35" xfId="0" applyFont="1" applyBorder="1" applyAlignment="1">
      <alignment/>
    </xf>
    <xf numFmtId="4" fontId="28" fillId="0" borderId="0" xfId="0" applyNumberFormat="1" applyFont="1" applyBorder="1" applyAlignment="1">
      <alignment horizontal="right"/>
    </xf>
    <xf numFmtId="188" fontId="28" fillId="0" borderId="25" xfId="0" applyNumberFormat="1" applyFont="1" applyBorder="1" applyAlignment="1">
      <alignment horizontal="center"/>
    </xf>
    <xf numFmtId="3" fontId="28" fillId="0" borderId="0" xfId="0" applyNumberFormat="1" applyFont="1" applyBorder="1" applyAlignment="1">
      <alignment/>
    </xf>
    <xf numFmtId="0" fontId="28" fillId="0" borderId="0" xfId="0" applyFont="1" applyAlignment="1">
      <alignment horizontal="center"/>
    </xf>
    <xf numFmtId="0" fontId="34" fillId="0" borderId="36" xfId="0" applyFont="1" applyBorder="1" applyAlignment="1">
      <alignment horizontal="center"/>
    </xf>
    <xf numFmtId="0" fontId="35" fillId="0" borderId="37" xfId="0" applyFont="1" applyBorder="1" applyAlignment="1">
      <alignment/>
    </xf>
    <xf numFmtId="0" fontId="35" fillId="0" borderId="38" xfId="0" applyFont="1" applyBorder="1" applyAlignment="1">
      <alignment/>
    </xf>
    <xf numFmtId="0" fontId="34" fillId="0" borderId="32" xfId="0" applyFont="1" applyBorder="1" applyAlignment="1">
      <alignment horizontal="center"/>
    </xf>
    <xf numFmtId="0" fontId="35" fillId="0" borderId="32" xfId="0" applyFont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/>
    </xf>
    <xf numFmtId="0" fontId="35" fillId="0" borderId="25" xfId="0" applyFont="1" applyBorder="1" applyAlignment="1">
      <alignment/>
    </xf>
    <xf numFmtId="0" fontId="34" fillId="0" borderId="0" xfId="0" applyFont="1" applyBorder="1" applyAlignment="1">
      <alignment/>
    </xf>
    <xf numFmtId="169" fontId="34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15" fontId="34" fillId="0" borderId="0" xfId="0" applyNumberFormat="1" applyFont="1" applyBorder="1" applyAlignment="1">
      <alignment horizontal="center"/>
    </xf>
    <xf numFmtId="3" fontId="39" fillId="0" borderId="0" xfId="0" applyNumberFormat="1" applyFont="1" applyBorder="1" applyAlignment="1">
      <alignment horizontal="center"/>
    </xf>
    <xf numFmtId="0" fontId="35" fillId="0" borderId="32" xfId="0" applyFont="1" applyBorder="1" applyAlignment="1">
      <alignment/>
    </xf>
    <xf numFmtId="169" fontId="35" fillId="0" borderId="0" xfId="0" applyNumberFormat="1" applyFont="1" applyBorder="1" applyAlignment="1">
      <alignment horizontal="right"/>
    </xf>
    <xf numFmtId="182" fontId="34" fillId="0" borderId="0" xfId="42" applyNumberFormat="1" applyFont="1" applyBorder="1" applyAlignment="1">
      <alignment horizontal="right"/>
    </xf>
    <xf numFmtId="0" fontId="34" fillId="0" borderId="32" xfId="0" applyFont="1" applyBorder="1" applyAlignment="1">
      <alignment/>
    </xf>
    <xf numFmtId="0" fontId="34" fillId="0" borderId="0" xfId="0" applyNumberFormat="1" applyFont="1" applyBorder="1" applyAlignment="1">
      <alignment horizontal="center"/>
    </xf>
    <xf numFmtId="15" fontId="34" fillId="0" borderId="32" xfId="0" applyNumberFormat="1" applyFont="1" applyBorder="1" applyAlignment="1">
      <alignment horizontal="center"/>
    </xf>
    <xf numFmtId="0" fontId="35" fillId="0" borderId="0" xfId="0" applyFont="1" applyBorder="1" applyAlignment="1">
      <alignment vertical="center"/>
    </xf>
    <xf numFmtId="182" fontId="35" fillId="0" borderId="0" xfId="0" applyNumberFormat="1" applyFont="1" applyBorder="1" applyAlignment="1">
      <alignment horizontal="right"/>
    </xf>
    <xf numFmtId="3" fontId="35" fillId="0" borderId="32" xfId="0" applyNumberFormat="1" applyFont="1" applyBorder="1" applyAlignment="1">
      <alignment horizontal="center"/>
    </xf>
    <xf numFmtId="169" fontId="35" fillId="0" borderId="17" xfId="0" applyNumberFormat="1" applyFont="1" applyBorder="1" applyAlignment="1">
      <alignment horizontal="right"/>
    </xf>
    <xf numFmtId="182" fontId="35" fillId="0" borderId="17" xfId="42" applyNumberFormat="1" applyFont="1" applyBorder="1" applyAlignment="1">
      <alignment horizontal="right"/>
    </xf>
    <xf numFmtId="169" fontId="34" fillId="0" borderId="17" xfId="0" applyNumberFormat="1" applyFont="1" applyBorder="1" applyAlignment="1">
      <alignment horizontal="right"/>
    </xf>
    <xf numFmtId="182" fontId="34" fillId="0" borderId="17" xfId="42" applyNumberFormat="1" applyFont="1" applyBorder="1" applyAlignment="1">
      <alignment horizontal="right"/>
    </xf>
    <xf numFmtId="188" fontId="34" fillId="0" borderId="0" xfId="0" applyNumberFormat="1" applyFont="1" applyBorder="1" applyAlignment="1">
      <alignment horizontal="center"/>
    </xf>
    <xf numFmtId="182" fontId="34" fillId="0" borderId="32" xfId="42" applyNumberFormat="1" applyFont="1" applyBorder="1" applyAlignment="1">
      <alignment horizontal="center"/>
    </xf>
    <xf numFmtId="188" fontId="35" fillId="0" borderId="10" xfId="0" applyNumberFormat="1" applyFont="1" applyBorder="1" applyAlignment="1" quotePrefix="1">
      <alignment horizontal="center"/>
    </xf>
    <xf numFmtId="188" fontId="35" fillId="0" borderId="0" xfId="0" applyNumberFormat="1" applyFont="1" applyBorder="1" applyAlignment="1" quotePrefix="1">
      <alignment horizontal="center"/>
    </xf>
    <xf numFmtId="182" fontId="35" fillId="0" borderId="10" xfId="42" applyNumberFormat="1" applyFont="1" applyBorder="1" applyAlignment="1">
      <alignment/>
    </xf>
    <xf numFmtId="182" fontId="35" fillId="0" borderId="32" xfId="42" applyNumberFormat="1" applyFont="1" applyBorder="1" applyAlignment="1">
      <alignment/>
    </xf>
    <xf numFmtId="182" fontId="35" fillId="0" borderId="0" xfId="42" applyNumberFormat="1" applyFont="1" applyBorder="1" applyAlignment="1">
      <alignment horizontal="right"/>
    </xf>
    <xf numFmtId="188" fontId="35" fillId="0" borderId="12" xfId="0" applyNumberFormat="1" applyFont="1" applyBorder="1" applyAlignment="1" quotePrefix="1">
      <alignment horizontal="center"/>
    </xf>
    <xf numFmtId="182" fontId="35" fillId="0" borderId="12" xfId="42" applyNumberFormat="1" applyFont="1" applyBorder="1" applyAlignment="1">
      <alignment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188" fontId="35" fillId="0" borderId="13" xfId="0" applyNumberFormat="1" applyFont="1" applyBorder="1" applyAlignment="1" quotePrefix="1">
      <alignment horizontal="center"/>
    </xf>
    <xf numFmtId="182" fontId="35" fillId="0" borderId="13" xfId="42" applyNumberFormat="1" applyFont="1" applyBorder="1" applyAlignment="1">
      <alignment/>
    </xf>
    <xf numFmtId="182" fontId="35" fillId="0" borderId="0" xfId="42" applyNumberFormat="1" applyFont="1" applyBorder="1" applyAlignment="1">
      <alignment/>
    </xf>
    <xf numFmtId="182" fontId="34" fillId="0" borderId="0" xfId="42" applyNumberFormat="1" applyFont="1" applyBorder="1" applyAlignment="1">
      <alignment/>
    </xf>
    <xf numFmtId="182" fontId="34" fillId="0" borderId="32" xfId="42" applyNumberFormat="1" applyFont="1" applyBorder="1" applyAlignment="1">
      <alignment/>
    </xf>
    <xf numFmtId="0" fontId="35" fillId="0" borderId="32" xfId="0" applyFont="1" applyBorder="1" applyAlignment="1">
      <alignment vertical="center"/>
    </xf>
    <xf numFmtId="188" fontId="35" fillId="0" borderId="0" xfId="0" applyNumberFormat="1" applyFont="1" applyBorder="1" applyAlignment="1">
      <alignment horizontal="center"/>
    </xf>
    <xf numFmtId="188" fontId="34" fillId="0" borderId="28" xfId="0" applyNumberFormat="1" applyFont="1" applyBorder="1" applyAlignment="1">
      <alignment horizontal="right"/>
    </xf>
    <xf numFmtId="188" fontId="40" fillId="0" borderId="0" xfId="0" applyNumberFormat="1" applyFont="1" applyBorder="1" applyAlignment="1">
      <alignment horizontal="right"/>
    </xf>
    <xf numFmtId="182" fontId="34" fillId="0" borderId="28" xfId="42" applyNumberFormat="1" applyFont="1" applyBorder="1" applyAlignment="1">
      <alignment/>
    </xf>
    <xf numFmtId="169" fontId="34" fillId="0" borderId="0" xfId="0" applyNumberFormat="1" applyFont="1" applyBorder="1" applyAlignment="1">
      <alignment horizontal="right"/>
    </xf>
    <xf numFmtId="182" fontId="40" fillId="0" borderId="32" xfId="42" applyNumberFormat="1" applyFont="1" applyBorder="1" applyAlignment="1">
      <alignment/>
    </xf>
    <xf numFmtId="182" fontId="34" fillId="0" borderId="17" xfId="0" applyNumberFormat="1" applyFont="1" applyBorder="1" applyAlignment="1">
      <alignment horizontal="right"/>
    </xf>
    <xf numFmtId="182" fontId="34" fillId="0" borderId="0" xfId="0" applyNumberFormat="1" applyFont="1" applyBorder="1" applyAlignment="1">
      <alignment/>
    </xf>
    <xf numFmtId="0" fontId="34" fillId="0" borderId="32" xfId="0" applyFont="1" applyBorder="1" applyAlignment="1">
      <alignment vertical="center"/>
    </xf>
    <xf numFmtId="169" fontId="34" fillId="0" borderId="28" xfId="0" applyNumberFormat="1" applyFont="1" applyBorder="1" applyAlignment="1">
      <alignment horizontal="right"/>
    </xf>
    <xf numFmtId="182" fontId="34" fillId="0" borderId="28" xfId="0" applyNumberFormat="1" applyFont="1" applyBorder="1" applyAlignment="1">
      <alignment/>
    </xf>
    <xf numFmtId="43" fontId="34" fillId="0" borderId="0" xfId="0" applyNumberFormat="1" applyFont="1" applyBorder="1" applyAlignment="1">
      <alignment/>
    </xf>
    <xf numFmtId="188" fontId="35" fillId="0" borderId="12" xfId="0" applyNumberFormat="1" applyFont="1" applyBorder="1" applyAlignment="1">
      <alignment horizontal="center"/>
    </xf>
    <xf numFmtId="188" fontId="35" fillId="0" borderId="13" xfId="0" applyNumberFormat="1" applyFont="1" applyBorder="1" applyAlignment="1">
      <alignment horizont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182" fontId="35" fillId="0" borderId="33" xfId="42" applyNumberFormat="1" applyFont="1" applyBorder="1" applyAlignment="1">
      <alignment/>
    </xf>
    <xf numFmtId="0" fontId="35" fillId="0" borderId="34" xfId="0" applyFont="1" applyBorder="1" applyAlignment="1">
      <alignment/>
    </xf>
    <xf numFmtId="0" fontId="35" fillId="0" borderId="35" xfId="0" applyFont="1" applyBorder="1" applyAlignment="1">
      <alignment/>
    </xf>
    <xf numFmtId="188" fontId="35" fillId="0" borderId="10" xfId="0" applyNumberFormat="1" applyFont="1" applyBorder="1" applyAlignment="1">
      <alignment horizontal="center"/>
    </xf>
    <xf numFmtId="182" fontId="35" fillId="0" borderId="36" xfId="42" applyNumberFormat="1" applyFont="1" applyBorder="1" applyAlignment="1">
      <alignment/>
    </xf>
    <xf numFmtId="3" fontId="39" fillId="0" borderId="25" xfId="0" applyNumberFormat="1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188" fontId="34" fillId="0" borderId="0" xfId="0" applyNumberFormat="1" applyFont="1" applyBorder="1" applyAlignment="1">
      <alignment horizontal="right"/>
    </xf>
    <xf numFmtId="188" fontId="34" fillId="0" borderId="32" xfId="0" applyNumberFormat="1" applyFont="1" applyBorder="1" applyAlignment="1">
      <alignment horizontal="center"/>
    </xf>
    <xf numFmtId="182" fontId="35" fillId="0" borderId="25" xfId="42" applyNumberFormat="1" applyFont="1" applyBorder="1" applyAlignment="1">
      <alignment/>
    </xf>
    <xf numFmtId="171" fontId="34" fillId="0" borderId="0" xfId="0" applyNumberFormat="1" applyFont="1" applyBorder="1" applyAlignment="1">
      <alignment horizontal="center"/>
    </xf>
    <xf numFmtId="171" fontId="34" fillId="0" borderId="0" xfId="0" applyNumberFormat="1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182" fontId="42" fillId="0" borderId="0" xfId="42" applyNumberFormat="1" applyFont="1" applyBorder="1" applyAlignment="1">
      <alignment/>
    </xf>
    <xf numFmtId="0" fontId="41" fillId="0" borderId="32" xfId="0" applyFont="1" applyBorder="1" applyAlignment="1">
      <alignment/>
    </xf>
    <xf numFmtId="182" fontId="35" fillId="0" borderId="28" xfId="42" applyNumberFormat="1" applyFont="1" applyBorder="1" applyAlignment="1">
      <alignment/>
    </xf>
    <xf numFmtId="182" fontId="35" fillId="0" borderId="43" xfId="42" applyNumberFormat="1" applyFont="1" applyBorder="1" applyAlignment="1">
      <alignment/>
    </xf>
    <xf numFmtId="0" fontId="35" fillId="0" borderId="33" xfId="0" applyFont="1" applyBorder="1" applyAlignment="1">
      <alignment/>
    </xf>
    <xf numFmtId="0" fontId="35" fillId="0" borderId="34" xfId="0" applyFont="1" applyBorder="1" applyAlignment="1">
      <alignment/>
    </xf>
    <xf numFmtId="0" fontId="41" fillId="0" borderId="34" xfId="0" applyFont="1" applyBorder="1" applyAlignment="1">
      <alignment/>
    </xf>
    <xf numFmtId="0" fontId="35" fillId="0" borderId="36" xfId="0" applyFont="1" applyBorder="1" applyAlignment="1">
      <alignment/>
    </xf>
    <xf numFmtId="0" fontId="35" fillId="0" borderId="37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32" xfId="0" applyFont="1" applyBorder="1" applyAlignment="1">
      <alignment/>
    </xf>
    <xf numFmtId="182" fontId="34" fillId="0" borderId="25" xfId="42" applyNumberFormat="1" applyFont="1" applyBorder="1" applyAlignment="1">
      <alignment horizontal="right"/>
    </xf>
    <xf numFmtId="182" fontId="34" fillId="0" borderId="32" xfId="42" applyNumberFormat="1" applyFont="1" applyBorder="1" applyAlignment="1">
      <alignment horizontal="right"/>
    </xf>
    <xf numFmtId="182" fontId="34" fillId="0" borderId="43" xfId="42" applyNumberFormat="1" applyFont="1" applyBorder="1" applyAlignment="1">
      <alignment/>
    </xf>
    <xf numFmtId="3" fontId="34" fillId="0" borderId="25" xfId="0" applyNumberFormat="1" applyFont="1" applyBorder="1" applyAlignment="1">
      <alignment horizontal="center"/>
    </xf>
    <xf numFmtId="3" fontId="34" fillId="0" borderId="32" xfId="0" applyNumberFormat="1" applyFont="1" applyBorder="1" applyAlignment="1">
      <alignment horizontal="center"/>
    </xf>
    <xf numFmtId="182" fontId="34" fillId="0" borderId="25" xfId="42" applyNumberFormat="1" applyFont="1" applyBorder="1" applyAlignment="1">
      <alignment/>
    </xf>
    <xf numFmtId="188" fontId="34" fillId="0" borderId="25" xfId="42" applyNumberFormat="1" applyFont="1" applyBorder="1" applyAlignment="1">
      <alignment/>
    </xf>
    <xf numFmtId="188" fontId="34" fillId="0" borderId="32" xfId="42" applyNumberFormat="1" applyFont="1" applyBorder="1" applyAlignment="1">
      <alignment/>
    </xf>
    <xf numFmtId="0" fontId="34" fillId="0" borderId="25" xfId="0" applyFont="1" applyBorder="1" applyAlignment="1">
      <alignment/>
    </xf>
    <xf numFmtId="0" fontId="35" fillId="0" borderId="0" xfId="0" applyFont="1" applyBorder="1" applyAlignment="1">
      <alignment horizontal="left"/>
    </xf>
    <xf numFmtId="0" fontId="35" fillId="0" borderId="25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0" fillId="0" borderId="25" xfId="0" applyFont="1" applyBorder="1" applyAlignment="1">
      <alignment/>
    </xf>
    <xf numFmtId="182" fontId="34" fillId="0" borderId="11" xfId="42" applyNumberFormat="1" applyFont="1" applyBorder="1" applyAlignment="1">
      <alignment horizontal="right"/>
    </xf>
    <xf numFmtId="3" fontId="35" fillId="0" borderId="25" xfId="0" applyNumberFormat="1" applyFont="1" applyBorder="1" applyAlignment="1">
      <alignment horizontal="center"/>
    </xf>
    <xf numFmtId="4" fontId="35" fillId="0" borderId="25" xfId="0" applyNumberFormat="1" applyFont="1" applyBorder="1" applyAlignment="1">
      <alignment horizontal="center"/>
    </xf>
    <xf numFmtId="4" fontId="35" fillId="0" borderId="32" xfId="0" applyNumberFormat="1" applyFont="1" applyBorder="1" applyAlignment="1">
      <alignment horizontal="center"/>
    </xf>
    <xf numFmtId="4" fontId="34" fillId="0" borderId="0" xfId="0" applyNumberFormat="1" applyFont="1" applyBorder="1" applyAlignment="1">
      <alignment horizontal="right"/>
    </xf>
    <xf numFmtId="0" fontId="34" fillId="0" borderId="25" xfId="0" applyFont="1" applyBorder="1" applyAlignment="1">
      <alignment/>
    </xf>
    <xf numFmtId="0" fontId="37" fillId="0" borderId="32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34" xfId="0" applyFont="1" applyBorder="1" applyAlignment="1">
      <alignment horizontal="center"/>
    </xf>
    <xf numFmtId="0" fontId="35" fillId="0" borderId="32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4" fillId="0" borderId="32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3" fillId="0" borderId="36" xfId="0" applyFont="1" applyBorder="1" applyAlignment="1">
      <alignment horizontal="center"/>
    </xf>
    <xf numFmtId="0" fontId="33" fillId="0" borderId="37" xfId="0" applyFont="1" applyBorder="1" applyAlignment="1">
      <alignment horizontal="center"/>
    </xf>
    <xf numFmtId="0" fontId="36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8" fillId="0" borderId="34" xfId="0" applyFont="1" applyBorder="1" applyAlignment="1">
      <alignment horizontal="left"/>
    </xf>
    <xf numFmtId="0" fontId="1" fillId="0" borderId="3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29" fillId="0" borderId="3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workbookViewId="0" topLeftCell="A1">
      <selection activeCell="H15" sqref="H15"/>
    </sheetView>
  </sheetViews>
  <sheetFormatPr defaultColWidth="9.140625" defaultRowHeight="12.75"/>
  <cols>
    <col min="1" max="1" width="26.57421875" style="217" customWidth="1"/>
    <col min="2" max="2" width="9.28125" style="323" customWidth="1"/>
    <col min="3" max="3" width="1.28515625" style="323" customWidth="1"/>
    <col min="4" max="4" width="10.421875" style="217" customWidth="1"/>
    <col min="5" max="5" width="2.8515625" style="217" customWidth="1"/>
    <col min="6" max="6" width="1.57421875" style="217" customWidth="1"/>
    <col min="7" max="7" width="25.57421875" style="217" customWidth="1"/>
    <col min="8" max="8" width="8.8515625" style="217" customWidth="1"/>
    <col min="9" max="9" width="9.00390625" style="217" customWidth="1"/>
    <col min="10" max="10" width="8.8515625" style="217" customWidth="1"/>
    <col min="11" max="11" width="8.28125" style="217" customWidth="1"/>
    <col min="12" max="12" width="8.57421875" style="217" customWidth="1"/>
    <col min="13" max="13" width="10.140625" style="217" customWidth="1"/>
    <col min="14" max="14" width="8.57421875" style="217" customWidth="1"/>
    <col min="15" max="15" width="8.28125" style="217" customWidth="1"/>
    <col min="16" max="16384" width="9.140625" style="217" customWidth="1"/>
  </cols>
  <sheetData>
    <row r="1" spans="1:15" ht="20.25" customHeight="1">
      <c r="A1" s="445" t="s">
        <v>340</v>
      </c>
      <c r="B1" s="446"/>
      <c r="C1" s="446"/>
      <c r="D1" s="446"/>
      <c r="E1" s="211"/>
      <c r="F1" s="324"/>
      <c r="G1" s="325"/>
      <c r="H1" s="325"/>
      <c r="I1" s="325"/>
      <c r="J1" s="325"/>
      <c r="K1" s="325"/>
      <c r="L1" s="325"/>
      <c r="M1" s="326"/>
      <c r="N1" s="216"/>
      <c r="O1" s="216"/>
    </row>
    <row r="2" spans="1:15" ht="15" customHeight="1">
      <c r="A2" s="447" t="s">
        <v>341</v>
      </c>
      <c r="B2" s="443"/>
      <c r="C2" s="443"/>
      <c r="D2" s="443"/>
      <c r="E2" s="219"/>
      <c r="F2" s="327"/>
      <c r="G2" s="434" t="s">
        <v>342</v>
      </c>
      <c r="H2" s="434"/>
      <c r="I2" s="434"/>
      <c r="J2" s="434"/>
      <c r="K2" s="434"/>
      <c r="L2" s="434"/>
      <c r="M2" s="442"/>
      <c r="N2" s="216"/>
      <c r="O2" s="216"/>
    </row>
    <row r="3" spans="1:15" ht="15" customHeight="1">
      <c r="A3" s="328" t="s">
        <v>343</v>
      </c>
      <c r="B3" s="329"/>
      <c r="C3" s="329"/>
      <c r="D3" s="329"/>
      <c r="E3" s="219"/>
      <c r="F3" s="327"/>
      <c r="G3" s="443" t="s">
        <v>344</v>
      </c>
      <c r="H3" s="443"/>
      <c r="I3" s="443"/>
      <c r="J3" s="443"/>
      <c r="K3" s="443"/>
      <c r="L3" s="443"/>
      <c r="M3" s="444"/>
      <c r="N3" s="216"/>
      <c r="O3" s="216"/>
    </row>
    <row r="4" spans="1:15" ht="12.75" customHeight="1">
      <c r="A4" s="328" t="s">
        <v>345</v>
      </c>
      <c r="B4" s="330"/>
      <c r="C4" s="330"/>
      <c r="D4" s="330"/>
      <c r="E4" s="219"/>
      <c r="F4" s="327"/>
      <c r="G4" s="331"/>
      <c r="H4" s="331"/>
      <c r="I4" s="331"/>
      <c r="J4" s="331"/>
      <c r="K4" s="331"/>
      <c r="L4" s="331"/>
      <c r="M4" s="332"/>
      <c r="N4" s="216"/>
      <c r="O4" s="216"/>
    </row>
    <row r="5" spans="1:15" ht="12.75" customHeight="1">
      <c r="A5" s="328" t="s">
        <v>346</v>
      </c>
      <c r="B5" s="330"/>
      <c r="C5" s="330"/>
      <c r="D5" s="330"/>
      <c r="E5" s="219"/>
      <c r="F5" s="327"/>
      <c r="G5" s="333"/>
      <c r="H5" s="333"/>
      <c r="I5" s="333"/>
      <c r="J5" s="331"/>
      <c r="K5" s="334" t="s">
        <v>347</v>
      </c>
      <c r="L5" s="334" t="s">
        <v>347</v>
      </c>
      <c r="M5" s="332"/>
      <c r="N5" s="216"/>
      <c r="O5" s="216"/>
    </row>
    <row r="6" spans="1:15" ht="12.75" customHeight="1">
      <c r="A6" s="439" t="s">
        <v>348</v>
      </c>
      <c r="B6" s="440"/>
      <c r="C6" s="440"/>
      <c r="D6" s="440"/>
      <c r="E6" s="219"/>
      <c r="F6" s="327"/>
      <c r="G6" s="331"/>
      <c r="H6" s="331"/>
      <c r="I6" s="331"/>
      <c r="J6" s="331"/>
      <c r="K6" s="336" t="s">
        <v>349</v>
      </c>
      <c r="L6" s="336" t="s">
        <v>350</v>
      </c>
      <c r="M6" s="332"/>
      <c r="N6" s="216"/>
      <c r="O6" s="216"/>
    </row>
    <row r="7" spans="1:15" ht="12.75" customHeight="1">
      <c r="A7" s="441"/>
      <c r="B7" s="437"/>
      <c r="C7" s="437"/>
      <c r="D7" s="437"/>
      <c r="E7" s="219"/>
      <c r="F7" s="327"/>
      <c r="G7" s="331"/>
      <c r="H7" s="331"/>
      <c r="I7" s="331"/>
      <c r="J7" s="331"/>
      <c r="K7" s="337" t="s">
        <v>351</v>
      </c>
      <c r="L7" s="337" t="s">
        <v>351</v>
      </c>
      <c r="M7" s="332"/>
      <c r="N7" s="216"/>
      <c r="O7" s="216"/>
    </row>
    <row r="8" spans="1:15" ht="12.75" customHeight="1">
      <c r="A8" s="338"/>
      <c r="B8" s="335"/>
      <c r="C8" s="335"/>
      <c r="D8" s="331"/>
      <c r="E8" s="221"/>
      <c r="F8" s="338"/>
      <c r="G8" s="333" t="s">
        <v>352</v>
      </c>
      <c r="H8" s="333"/>
      <c r="I8" s="333"/>
      <c r="J8" s="331"/>
      <c r="K8" s="339"/>
      <c r="L8" s="340"/>
      <c r="M8" s="332"/>
      <c r="N8" s="216"/>
      <c r="O8" s="216"/>
    </row>
    <row r="9" spans="1:15" ht="12.75" customHeight="1">
      <c r="A9" s="341" t="s">
        <v>353</v>
      </c>
      <c r="B9" s="342" t="s">
        <v>354</v>
      </c>
      <c r="C9" s="342"/>
      <c r="D9" s="342" t="s">
        <v>355</v>
      </c>
      <c r="E9" s="234"/>
      <c r="F9" s="343"/>
      <c r="G9" s="344" t="s">
        <v>356</v>
      </c>
      <c r="H9" s="344"/>
      <c r="I9" s="344"/>
      <c r="J9" s="331"/>
      <c r="K9" s="339">
        <f>110051</f>
        <v>110051</v>
      </c>
      <c r="L9" s="345">
        <v>113234</v>
      </c>
      <c r="M9" s="332"/>
      <c r="N9" s="216"/>
      <c r="O9" s="216"/>
    </row>
    <row r="10" spans="1:16" ht="12.75" customHeight="1">
      <c r="A10" s="338"/>
      <c r="B10" s="337" t="s">
        <v>351</v>
      </c>
      <c r="C10" s="337"/>
      <c r="D10" s="337" t="s">
        <v>351</v>
      </c>
      <c r="E10" s="239"/>
      <c r="F10" s="346"/>
      <c r="G10" s="331" t="s">
        <v>357</v>
      </c>
      <c r="H10" s="331"/>
      <c r="I10" s="331"/>
      <c r="J10" s="331"/>
      <c r="K10" s="347">
        <f>-106293</f>
        <v>-106293</v>
      </c>
      <c r="L10" s="348">
        <v>-112930</v>
      </c>
      <c r="M10" s="332"/>
      <c r="N10" s="216"/>
      <c r="O10" s="216"/>
      <c r="P10" s="245"/>
    </row>
    <row r="11" spans="1:15" ht="12.75" customHeight="1">
      <c r="A11" s="338"/>
      <c r="B11" s="330"/>
      <c r="C11" s="330"/>
      <c r="D11" s="330"/>
      <c r="E11" s="219"/>
      <c r="F11" s="327"/>
      <c r="G11" s="333" t="s">
        <v>358</v>
      </c>
      <c r="H11" s="333"/>
      <c r="I11" s="333"/>
      <c r="J11" s="331"/>
      <c r="K11" s="349">
        <f>K9+K10</f>
        <v>3758</v>
      </c>
      <c r="L11" s="350">
        <v>304</v>
      </c>
      <c r="M11" s="332"/>
      <c r="N11" s="216"/>
      <c r="O11" s="216"/>
    </row>
    <row r="12" spans="1:16" ht="12.75" customHeight="1">
      <c r="A12" s="341" t="s">
        <v>359</v>
      </c>
      <c r="B12" s="351">
        <f>B13+B14+B15+B16</f>
        <v>145680</v>
      </c>
      <c r="C12" s="351">
        <f>C13+C14+C15+C16</f>
        <v>0</v>
      </c>
      <c r="D12" s="351">
        <f>D13+D14+D15+D16</f>
        <v>147575</v>
      </c>
      <c r="E12" s="249"/>
      <c r="F12" s="352"/>
      <c r="G12" s="333"/>
      <c r="H12" s="333"/>
      <c r="I12" s="333"/>
      <c r="J12" s="331"/>
      <c r="K12" s="339"/>
      <c r="L12" s="340"/>
      <c r="M12" s="332"/>
      <c r="N12" s="216"/>
      <c r="O12" s="216"/>
      <c r="P12" s="245"/>
    </row>
    <row r="13" spans="1:15" ht="12.75" customHeight="1">
      <c r="A13" s="338" t="s">
        <v>360</v>
      </c>
      <c r="B13" s="353">
        <f>123847</f>
        <v>123847</v>
      </c>
      <c r="C13" s="354"/>
      <c r="D13" s="355">
        <f>125742</f>
        <v>125742</v>
      </c>
      <c r="E13" s="254"/>
      <c r="F13" s="356"/>
      <c r="G13" s="333" t="s">
        <v>361</v>
      </c>
      <c r="H13" s="333"/>
      <c r="I13" s="333"/>
      <c r="J13" s="331"/>
      <c r="K13" s="339"/>
      <c r="L13" s="357"/>
      <c r="M13" s="332"/>
      <c r="N13" s="216"/>
      <c r="O13" s="216"/>
    </row>
    <row r="14" spans="1:16" ht="12.75" customHeight="1">
      <c r="A14" s="338" t="s">
        <v>362</v>
      </c>
      <c r="B14" s="358">
        <v>1473</v>
      </c>
      <c r="C14" s="354"/>
      <c r="D14" s="359">
        <v>1473</v>
      </c>
      <c r="E14" s="254"/>
      <c r="F14" s="356"/>
      <c r="G14" s="344" t="s">
        <v>363</v>
      </c>
      <c r="H14" s="344"/>
      <c r="I14" s="344"/>
      <c r="J14" s="331"/>
      <c r="K14" s="347">
        <v>0</v>
      </c>
      <c r="L14" s="348">
        <v>0</v>
      </c>
      <c r="M14" s="332"/>
      <c r="N14" s="216"/>
      <c r="O14" s="216"/>
      <c r="P14" s="245"/>
    </row>
    <row r="15" spans="1:15" ht="12.75" customHeight="1">
      <c r="A15" s="338" t="s">
        <v>364</v>
      </c>
      <c r="B15" s="363">
        <v>20360</v>
      </c>
      <c r="C15" s="354"/>
      <c r="D15" s="364">
        <v>20360</v>
      </c>
      <c r="E15" s="254"/>
      <c r="F15" s="356"/>
      <c r="G15" s="333" t="s">
        <v>365</v>
      </c>
      <c r="H15" s="333"/>
      <c r="I15" s="333"/>
      <c r="J15" s="331"/>
      <c r="K15" s="349">
        <v>0</v>
      </c>
      <c r="L15" s="350">
        <v>0</v>
      </c>
      <c r="M15" s="332"/>
      <c r="N15" s="216"/>
      <c r="O15" s="216"/>
    </row>
    <row r="16" spans="1:15" ht="12.75" customHeight="1">
      <c r="A16" s="338"/>
      <c r="B16" s="354"/>
      <c r="C16" s="354"/>
      <c r="D16" s="365"/>
      <c r="E16" s="254"/>
      <c r="F16" s="356"/>
      <c r="G16" s="331"/>
      <c r="H16" s="331"/>
      <c r="I16" s="331"/>
      <c r="J16" s="331"/>
      <c r="K16" s="339"/>
      <c r="L16" s="340"/>
      <c r="M16" s="332"/>
      <c r="N16" s="216"/>
      <c r="O16" s="216"/>
    </row>
    <row r="17" spans="1:15" ht="12.75" customHeight="1">
      <c r="A17" s="341" t="s">
        <v>366</v>
      </c>
      <c r="B17" s="351">
        <f>B18+B19+B20+B21</f>
        <v>271779</v>
      </c>
      <c r="C17" s="351"/>
      <c r="D17" s="366">
        <f>D18+D19+D20+D21</f>
        <v>277640</v>
      </c>
      <c r="E17" s="263"/>
      <c r="F17" s="367"/>
      <c r="G17" s="333" t="s">
        <v>367</v>
      </c>
      <c r="H17" s="333"/>
      <c r="I17" s="333"/>
      <c r="J17" s="331"/>
      <c r="K17" s="339"/>
      <c r="L17" s="331"/>
      <c r="M17" s="332"/>
      <c r="N17" s="216"/>
      <c r="O17" s="216"/>
    </row>
    <row r="18" spans="1:15" ht="12.75" customHeight="1">
      <c r="A18" s="368" t="s">
        <v>368</v>
      </c>
      <c r="B18" s="353">
        <v>113670</v>
      </c>
      <c r="C18" s="354"/>
      <c r="D18" s="355">
        <v>123273</v>
      </c>
      <c r="E18" s="263"/>
      <c r="F18" s="367"/>
      <c r="G18" s="331"/>
      <c r="H18" s="331"/>
      <c r="I18" s="331"/>
      <c r="J18" s="331"/>
      <c r="K18" s="339"/>
      <c r="L18" s="357"/>
      <c r="M18" s="332"/>
      <c r="N18" s="216"/>
      <c r="O18" s="216"/>
    </row>
    <row r="19" spans="1:15" ht="12.75" customHeight="1">
      <c r="A19" s="368" t="s">
        <v>369</v>
      </c>
      <c r="B19" s="358">
        <v>124898</v>
      </c>
      <c r="C19" s="354"/>
      <c r="D19" s="359">
        <v>122327</v>
      </c>
      <c r="E19" s="254"/>
      <c r="F19" s="356"/>
      <c r="G19" s="331" t="s">
        <v>370</v>
      </c>
      <c r="H19" s="331"/>
      <c r="I19" s="331"/>
      <c r="J19" s="331"/>
      <c r="K19" s="339">
        <v>-3360</v>
      </c>
      <c r="L19" s="357">
        <v>-2250</v>
      </c>
      <c r="M19" s="332"/>
      <c r="N19" s="216"/>
      <c r="O19" s="216"/>
    </row>
    <row r="20" spans="1:15" ht="12.75" customHeight="1">
      <c r="A20" s="368" t="s">
        <v>371</v>
      </c>
      <c r="B20" s="358">
        <v>30671</v>
      </c>
      <c r="C20" s="354"/>
      <c r="D20" s="359">
        <v>29898</v>
      </c>
      <c r="E20" s="254"/>
      <c r="F20" s="356"/>
      <c r="G20" s="331"/>
      <c r="H20" s="331"/>
      <c r="I20" s="331"/>
      <c r="J20" s="331"/>
      <c r="K20" s="339"/>
      <c r="L20" s="357">
        <v>0</v>
      </c>
      <c r="M20" s="332"/>
      <c r="N20" s="216"/>
      <c r="O20" s="216"/>
    </row>
    <row r="21" spans="1:15" ht="12.75" customHeight="1">
      <c r="A21" s="368" t="s">
        <v>372</v>
      </c>
      <c r="B21" s="363">
        <v>2540</v>
      </c>
      <c r="C21" s="354"/>
      <c r="D21" s="364">
        <v>2142</v>
      </c>
      <c r="E21" s="254"/>
      <c r="F21" s="356"/>
      <c r="G21" s="331" t="s">
        <v>373</v>
      </c>
      <c r="H21" s="331"/>
      <c r="I21" s="331"/>
      <c r="J21" s="331"/>
      <c r="K21" s="347">
        <v>0</v>
      </c>
      <c r="L21" s="348">
        <v>-52</v>
      </c>
      <c r="M21" s="332"/>
      <c r="N21" s="216"/>
      <c r="O21" s="216"/>
    </row>
    <row r="22" spans="1:15" ht="12.75" customHeight="1">
      <c r="A22" s="368"/>
      <c r="B22" s="369"/>
      <c r="C22" s="369"/>
      <c r="D22" s="365"/>
      <c r="E22" s="254"/>
      <c r="F22" s="356"/>
      <c r="G22" s="333" t="s">
        <v>374</v>
      </c>
      <c r="H22" s="333"/>
      <c r="I22" s="333"/>
      <c r="J22" s="331"/>
      <c r="K22" s="349">
        <f>K19+K20+K21</f>
        <v>-3360</v>
      </c>
      <c r="L22" s="350">
        <v>-2302</v>
      </c>
      <c r="M22" s="332"/>
      <c r="N22" s="216"/>
      <c r="O22" s="216"/>
    </row>
    <row r="23" spans="1:15" ht="16.5" customHeight="1" thickBot="1">
      <c r="A23" s="341" t="s">
        <v>375</v>
      </c>
      <c r="B23" s="370">
        <f>B12+B17</f>
        <v>417459</v>
      </c>
      <c r="C23" s="371"/>
      <c r="D23" s="372">
        <f>D12+D17</f>
        <v>425215</v>
      </c>
      <c r="E23" s="254"/>
      <c r="F23" s="356"/>
      <c r="G23" s="333"/>
      <c r="H23" s="333"/>
      <c r="I23" s="333"/>
      <c r="J23" s="331"/>
      <c r="K23" s="373"/>
      <c r="L23" s="340"/>
      <c r="M23" s="332"/>
      <c r="N23" s="216"/>
      <c r="O23" s="216"/>
    </row>
    <row r="24" spans="1:15" ht="15" customHeight="1" thickTop="1">
      <c r="A24" s="338"/>
      <c r="B24" s="335"/>
      <c r="C24" s="335"/>
      <c r="D24" s="331"/>
      <c r="E24" s="270"/>
      <c r="F24" s="374"/>
      <c r="G24" s="333" t="s">
        <v>376</v>
      </c>
      <c r="H24" s="333"/>
      <c r="I24" s="333"/>
      <c r="J24" s="331"/>
      <c r="K24" s="349">
        <f>K11+K15+K22</f>
        <v>398</v>
      </c>
      <c r="L24" s="375">
        <f>L11+L22</f>
        <v>-1998</v>
      </c>
      <c r="M24" s="332"/>
      <c r="N24" s="216"/>
      <c r="O24" s="216"/>
    </row>
    <row r="25" spans="1:15" ht="12.75" customHeight="1">
      <c r="A25" s="341" t="s">
        <v>377</v>
      </c>
      <c r="B25" s="351"/>
      <c r="C25" s="351"/>
      <c r="D25" s="365"/>
      <c r="E25" s="263"/>
      <c r="F25" s="367"/>
      <c r="G25" s="333" t="s">
        <v>378</v>
      </c>
      <c r="H25" s="333"/>
      <c r="I25" s="333"/>
      <c r="J25" s="331"/>
      <c r="K25" s="339">
        <f>2142</f>
        <v>2142</v>
      </c>
      <c r="L25" s="376">
        <f>4323</f>
        <v>4323</v>
      </c>
      <c r="M25" s="332"/>
      <c r="N25" s="216"/>
      <c r="O25" s="216"/>
    </row>
    <row r="26" spans="1:15" ht="12.75" customHeight="1" thickBot="1">
      <c r="A26" s="377" t="s">
        <v>379</v>
      </c>
      <c r="B26" s="351">
        <f>B27+B28+B29+B30</f>
        <v>-201677</v>
      </c>
      <c r="C26" s="369"/>
      <c r="D26" s="366">
        <f>D27+D28+D29+D30</f>
        <v>-203879</v>
      </c>
      <c r="E26" s="254"/>
      <c r="F26" s="356"/>
      <c r="G26" s="333" t="s">
        <v>380</v>
      </c>
      <c r="H26" s="333"/>
      <c r="I26" s="333"/>
      <c r="J26" s="331"/>
      <c r="K26" s="378">
        <f>K24+K25</f>
        <v>2540</v>
      </c>
      <c r="L26" s="379">
        <f>L24+L25</f>
        <v>2325</v>
      </c>
      <c r="M26" s="332"/>
      <c r="N26" s="216"/>
      <c r="O26" s="216"/>
    </row>
    <row r="27" spans="1:15" ht="12.75" customHeight="1" thickTop="1">
      <c r="A27" s="368" t="s">
        <v>381</v>
      </c>
      <c r="B27" s="353">
        <v>48500</v>
      </c>
      <c r="C27" s="354"/>
      <c r="D27" s="355">
        <v>48500</v>
      </c>
      <c r="E27" s="254"/>
      <c r="F27" s="356"/>
      <c r="G27" s="331" t="s">
        <v>382</v>
      </c>
      <c r="H27" s="331"/>
      <c r="I27" s="331"/>
      <c r="J27" s="331"/>
      <c r="K27" s="380">
        <f>K11/4850</f>
        <v>0.7748453608247423</v>
      </c>
      <c r="L27" s="380">
        <f>L11/4850</f>
        <v>0.06268041237113402</v>
      </c>
      <c r="M27" s="332"/>
      <c r="N27" s="216"/>
      <c r="O27" s="278"/>
    </row>
    <row r="28" spans="1:15" ht="12.75" customHeight="1">
      <c r="A28" s="368" t="s">
        <v>383</v>
      </c>
      <c r="B28" s="358">
        <v>106700</v>
      </c>
      <c r="C28" s="354"/>
      <c r="D28" s="359">
        <v>106700</v>
      </c>
      <c r="E28" s="263"/>
      <c r="F28" s="367"/>
      <c r="G28" s="331"/>
      <c r="H28" s="331"/>
      <c r="I28" s="331"/>
      <c r="J28" s="331"/>
      <c r="K28" s="331"/>
      <c r="L28" s="331"/>
      <c r="M28" s="332"/>
      <c r="N28" s="216"/>
      <c r="O28" s="216"/>
    </row>
    <row r="29" spans="1:16" ht="12.75" customHeight="1">
      <c r="A29" s="368" t="s">
        <v>384</v>
      </c>
      <c r="B29" s="381">
        <v>76281</v>
      </c>
      <c r="C29" s="369"/>
      <c r="D29" s="359">
        <v>76281</v>
      </c>
      <c r="E29" s="254"/>
      <c r="F29" s="356"/>
      <c r="G29" s="331"/>
      <c r="H29" s="331"/>
      <c r="I29" s="331"/>
      <c r="J29" s="331"/>
      <c r="K29" s="331"/>
      <c r="L29" s="331"/>
      <c r="M29" s="332"/>
      <c r="N29" s="216"/>
      <c r="O29" s="278"/>
      <c r="P29" s="280"/>
    </row>
    <row r="30" spans="1:16" ht="12.75" customHeight="1">
      <c r="A30" s="368" t="s">
        <v>385</v>
      </c>
      <c r="B30" s="382">
        <v>-433158</v>
      </c>
      <c r="C30" s="369"/>
      <c r="D30" s="364">
        <v>-435360</v>
      </c>
      <c r="E30" s="254"/>
      <c r="F30" s="356"/>
      <c r="G30" s="330" t="s">
        <v>386</v>
      </c>
      <c r="H30" s="331"/>
      <c r="I30" s="331"/>
      <c r="J30" s="331"/>
      <c r="K30" s="383" t="s">
        <v>387</v>
      </c>
      <c r="L30" s="7"/>
      <c r="M30" s="332"/>
      <c r="N30" s="216"/>
      <c r="O30" s="282"/>
      <c r="P30" s="283"/>
    </row>
    <row r="31" spans="1:15" ht="12.75" customHeight="1">
      <c r="A31" s="338"/>
      <c r="B31" s="335"/>
      <c r="C31" s="335"/>
      <c r="D31" s="331"/>
      <c r="E31" s="254"/>
      <c r="F31" s="356"/>
      <c r="G31" s="335" t="s">
        <v>388</v>
      </c>
      <c r="H31" s="331"/>
      <c r="I31" s="331"/>
      <c r="J31" s="331"/>
      <c r="K31" s="384" t="s">
        <v>389</v>
      </c>
      <c r="L31" s="7"/>
      <c r="M31" s="332"/>
      <c r="N31" s="216"/>
      <c r="O31" s="216"/>
    </row>
    <row r="32" spans="1:15" ht="12.75" customHeight="1" thickBot="1">
      <c r="A32" s="368" t="s">
        <v>390</v>
      </c>
      <c r="B32" s="351">
        <f>B33+B34</f>
        <v>137893</v>
      </c>
      <c r="C32" s="351"/>
      <c r="D32" s="366">
        <f>D33+D34</f>
        <v>141253</v>
      </c>
      <c r="E32" s="254"/>
      <c r="F32" s="385"/>
      <c r="G32" s="386"/>
      <c r="H32" s="386"/>
      <c r="I32" s="386"/>
      <c r="J32" s="386"/>
      <c r="K32" s="386"/>
      <c r="L32" s="386"/>
      <c r="M32" s="387"/>
      <c r="N32" s="216"/>
      <c r="O32" s="216"/>
    </row>
    <row r="33" spans="1:15" ht="12.75" customHeight="1">
      <c r="A33" s="368" t="s">
        <v>391</v>
      </c>
      <c r="B33" s="388">
        <v>80693</v>
      </c>
      <c r="C33" s="369"/>
      <c r="D33" s="355">
        <v>84053</v>
      </c>
      <c r="E33" s="261"/>
      <c r="F33" s="389"/>
      <c r="G33" s="325"/>
      <c r="H33" s="325"/>
      <c r="I33" s="325"/>
      <c r="J33" s="325"/>
      <c r="K33" s="325"/>
      <c r="L33" s="325"/>
      <c r="M33" s="326"/>
      <c r="N33" s="216"/>
      <c r="O33" s="216"/>
    </row>
    <row r="34" spans="1:16" ht="15" customHeight="1">
      <c r="A34" s="368" t="s">
        <v>392</v>
      </c>
      <c r="B34" s="382">
        <v>57200</v>
      </c>
      <c r="C34" s="369"/>
      <c r="D34" s="364">
        <v>57200</v>
      </c>
      <c r="E34" s="262"/>
      <c r="F34" s="338"/>
      <c r="G34" s="434" t="s">
        <v>393</v>
      </c>
      <c r="H34" s="434"/>
      <c r="I34" s="434"/>
      <c r="J34" s="434"/>
      <c r="K34" s="434"/>
      <c r="L34" s="434"/>
      <c r="M34" s="442"/>
      <c r="N34" s="216"/>
      <c r="O34" s="286"/>
      <c r="P34" s="287"/>
    </row>
    <row r="35" spans="1:16" ht="12.75" customHeight="1">
      <c r="A35" s="338"/>
      <c r="B35" s="335"/>
      <c r="C35" s="335"/>
      <c r="D35" s="331"/>
      <c r="E35" s="261"/>
      <c r="F35" s="338"/>
      <c r="G35" s="443" t="s">
        <v>394</v>
      </c>
      <c r="H35" s="443"/>
      <c r="I35" s="443"/>
      <c r="J35" s="443"/>
      <c r="K35" s="443"/>
      <c r="L35" s="443"/>
      <c r="M35" s="444"/>
      <c r="N35" s="216"/>
      <c r="O35" s="286"/>
      <c r="P35" s="287"/>
    </row>
    <row r="36" spans="1:15" ht="12.75" customHeight="1">
      <c r="A36" s="341" t="s">
        <v>395</v>
      </c>
      <c r="B36" s="351">
        <f>B37+B38+B39</f>
        <v>481243</v>
      </c>
      <c r="C36" s="351"/>
      <c r="D36" s="351">
        <f>D37+D38+D39</f>
        <v>487841</v>
      </c>
      <c r="E36" s="261"/>
      <c r="F36" s="338"/>
      <c r="G36" s="331"/>
      <c r="H36" s="331"/>
      <c r="I36" s="331"/>
      <c r="J36" s="331"/>
      <c r="K36" s="331"/>
      <c r="L36" s="331"/>
      <c r="M36" s="332"/>
      <c r="N36" s="216"/>
      <c r="O36" s="216"/>
    </row>
    <row r="37" spans="1:16" ht="12.75" customHeight="1">
      <c r="A37" s="338" t="s">
        <v>396</v>
      </c>
      <c r="B37" s="388">
        <v>359535</v>
      </c>
      <c r="C37" s="369"/>
      <c r="D37" s="355">
        <v>359535</v>
      </c>
      <c r="E37" s="261"/>
      <c r="F37" s="367"/>
      <c r="G37" s="331"/>
      <c r="H37" s="331"/>
      <c r="I37" s="331"/>
      <c r="J37" s="331"/>
      <c r="K37" s="331"/>
      <c r="L37" s="331"/>
      <c r="M37" s="390" t="s">
        <v>351</v>
      </c>
      <c r="N37" s="289"/>
      <c r="O37" s="216"/>
      <c r="P37" s="245"/>
    </row>
    <row r="38" spans="1:15" ht="12.75" customHeight="1">
      <c r="A38" s="338" t="s">
        <v>397</v>
      </c>
      <c r="B38" s="381">
        <f>63473+50017+1466+352+650+2</f>
        <v>115960</v>
      </c>
      <c r="C38" s="369"/>
      <c r="D38" s="359">
        <f>71000+49797+1467+206+651</f>
        <v>123121</v>
      </c>
      <c r="E38" s="248"/>
      <c r="F38" s="356"/>
      <c r="G38" s="333" t="s">
        <v>398</v>
      </c>
      <c r="H38" s="330" t="s">
        <v>399</v>
      </c>
      <c r="I38" s="330" t="s">
        <v>399</v>
      </c>
      <c r="J38" s="330" t="s">
        <v>400</v>
      </c>
      <c r="K38" s="330" t="s">
        <v>401</v>
      </c>
      <c r="L38" s="330"/>
      <c r="M38" s="391"/>
      <c r="N38" s="290"/>
      <c r="O38" s="216"/>
    </row>
    <row r="39" spans="1:15" ht="12.75" customHeight="1">
      <c r="A39" s="338" t="s">
        <v>402</v>
      </c>
      <c r="B39" s="382">
        <v>5748</v>
      </c>
      <c r="C39" s="369"/>
      <c r="D39" s="364">
        <v>5185</v>
      </c>
      <c r="E39" s="261"/>
      <c r="F39" s="356"/>
      <c r="G39" s="333"/>
      <c r="H39" s="329" t="s">
        <v>401</v>
      </c>
      <c r="I39" s="329" t="s">
        <v>403</v>
      </c>
      <c r="J39" s="329" t="s">
        <v>384</v>
      </c>
      <c r="K39" s="329" t="s">
        <v>384</v>
      </c>
      <c r="L39" s="329" t="s">
        <v>385</v>
      </c>
      <c r="M39" s="392" t="s">
        <v>404</v>
      </c>
      <c r="N39" s="216"/>
      <c r="O39" s="216"/>
    </row>
    <row r="40" spans="1:15" ht="12.75" customHeight="1">
      <c r="A40" s="338"/>
      <c r="B40" s="335"/>
      <c r="C40" s="335"/>
      <c r="D40" s="331"/>
      <c r="E40" s="261"/>
      <c r="F40" s="356"/>
      <c r="G40" s="331"/>
      <c r="H40" s="335"/>
      <c r="I40" s="335"/>
      <c r="J40" s="335"/>
      <c r="K40" s="335"/>
      <c r="L40" s="335"/>
      <c r="M40" s="393"/>
      <c r="N40" s="216"/>
      <c r="O40" s="216"/>
    </row>
    <row r="41" spans="1:15" ht="12.75" customHeight="1" thickBot="1">
      <c r="A41" s="377" t="s">
        <v>405</v>
      </c>
      <c r="B41" s="370">
        <f>B26+B32+B36</f>
        <v>417459</v>
      </c>
      <c r="C41" s="394"/>
      <c r="D41" s="372">
        <f>D26+D32+D36</f>
        <v>425215</v>
      </c>
      <c r="E41" s="261"/>
      <c r="F41" s="395"/>
      <c r="G41" s="331" t="s">
        <v>406</v>
      </c>
      <c r="H41" s="365">
        <v>48500</v>
      </c>
      <c r="I41" s="365">
        <v>106700</v>
      </c>
      <c r="J41" s="365">
        <v>23872</v>
      </c>
      <c r="K41" s="365">
        <v>59914</v>
      </c>
      <c r="L41" s="365">
        <v>-437251</v>
      </c>
      <c r="M41" s="396">
        <f>L41+K41+J41+I41+H41</f>
        <v>-198265</v>
      </c>
      <c r="N41" s="216"/>
      <c r="O41" s="216"/>
    </row>
    <row r="42" spans="1:15" ht="12.75" customHeight="1" thickTop="1">
      <c r="A42" s="338" t="s">
        <v>407</v>
      </c>
      <c r="B42" s="397">
        <f>B26/4850</f>
        <v>-41.58288659793814</v>
      </c>
      <c r="C42" s="397"/>
      <c r="D42" s="398">
        <f>D26/4850</f>
        <v>-42.036907216494846</v>
      </c>
      <c r="E42" s="261"/>
      <c r="F42" s="356"/>
      <c r="G42" s="331"/>
      <c r="H42" s="365"/>
      <c r="I42" s="365"/>
      <c r="J42" s="365"/>
      <c r="K42" s="365"/>
      <c r="L42" s="365"/>
      <c r="M42" s="396"/>
      <c r="N42" s="216"/>
      <c r="O42" s="216"/>
    </row>
    <row r="43" spans="1:15" ht="12.75" customHeight="1">
      <c r="A43" s="338"/>
      <c r="B43" s="399"/>
      <c r="C43" s="399"/>
      <c r="D43" s="400"/>
      <c r="E43" s="401"/>
      <c r="F43" s="356"/>
      <c r="G43" s="331" t="s">
        <v>408</v>
      </c>
      <c r="H43" s="365">
        <v>0</v>
      </c>
      <c r="I43" s="365">
        <v>0</v>
      </c>
      <c r="J43" s="365"/>
      <c r="K43" s="365">
        <v>0</v>
      </c>
      <c r="L43" s="365">
        <v>3118</v>
      </c>
      <c r="M43" s="396">
        <v>3118</v>
      </c>
      <c r="N43" s="216"/>
      <c r="O43" s="216"/>
    </row>
    <row r="44" spans="1:15" ht="12.75" customHeight="1">
      <c r="A44" s="402"/>
      <c r="B44" s="399"/>
      <c r="C44" s="399"/>
      <c r="D44" s="400"/>
      <c r="E44" s="400"/>
      <c r="F44" s="356"/>
      <c r="G44" s="331"/>
      <c r="H44" s="365"/>
      <c r="I44" s="365"/>
      <c r="J44" s="365"/>
      <c r="K44" s="365"/>
      <c r="L44" s="365"/>
      <c r="M44" s="396"/>
      <c r="N44" s="216"/>
      <c r="O44" s="216"/>
    </row>
    <row r="45" spans="1:15" ht="12.75" customHeight="1" thickBot="1">
      <c r="A45" s="341" t="s">
        <v>386</v>
      </c>
      <c r="B45" s="383" t="s">
        <v>387</v>
      </c>
      <c r="C45" s="383"/>
      <c r="D45" s="383"/>
      <c r="E45" s="400"/>
      <c r="F45" s="356"/>
      <c r="G45" s="331" t="s">
        <v>409</v>
      </c>
      <c r="H45" s="403">
        <f>SUM(H41:H44)</f>
        <v>48500</v>
      </c>
      <c r="I45" s="403">
        <f>SUM(I41:I44)</f>
        <v>106700</v>
      </c>
      <c r="J45" s="403">
        <f>SUM(J41:J44)</f>
        <v>23872</v>
      </c>
      <c r="K45" s="403">
        <f>SUM(K41:K44)</f>
        <v>59914</v>
      </c>
      <c r="L45" s="403">
        <f>SUM(L41:L44)</f>
        <v>-434133</v>
      </c>
      <c r="M45" s="404">
        <f>L45+K45+J45+I45+H45</f>
        <v>-195147</v>
      </c>
      <c r="N45" s="216"/>
      <c r="O45" s="216"/>
    </row>
    <row r="46" spans="1:15" ht="12.75" customHeight="1" thickBot="1" thickTop="1">
      <c r="A46" s="405" t="s">
        <v>388</v>
      </c>
      <c r="B46" s="406" t="s">
        <v>389</v>
      </c>
      <c r="C46" s="406"/>
      <c r="D46" s="406"/>
      <c r="E46" s="407"/>
      <c r="F46" s="356"/>
      <c r="G46" s="331"/>
      <c r="H46" s="331"/>
      <c r="I46" s="331"/>
      <c r="J46" s="331"/>
      <c r="K46" s="331"/>
      <c r="L46" s="331"/>
      <c r="M46" s="332"/>
      <c r="N46" s="216"/>
      <c r="O46" s="216"/>
    </row>
    <row r="47" spans="1:15" ht="12.75" customHeight="1">
      <c r="A47" s="408"/>
      <c r="B47" s="409"/>
      <c r="C47" s="409"/>
      <c r="D47" s="325"/>
      <c r="E47" s="326"/>
      <c r="F47" s="374"/>
      <c r="G47" s="331"/>
      <c r="H47" s="331"/>
      <c r="I47" s="331"/>
      <c r="J47" s="331"/>
      <c r="K47" s="331"/>
      <c r="L47" s="331"/>
      <c r="M47" s="332"/>
      <c r="N47" s="216"/>
      <c r="O47" s="216"/>
    </row>
    <row r="48" spans="1:15" ht="15" customHeight="1">
      <c r="A48" s="433" t="s">
        <v>410</v>
      </c>
      <c r="B48" s="434"/>
      <c r="C48" s="434"/>
      <c r="D48" s="434"/>
      <c r="E48" s="391"/>
      <c r="F48" s="327"/>
      <c r="G48" s="333" t="s">
        <v>398</v>
      </c>
      <c r="H48" s="330" t="s">
        <v>399</v>
      </c>
      <c r="I48" s="330" t="s">
        <v>399</v>
      </c>
      <c r="J48" s="330" t="s">
        <v>400</v>
      </c>
      <c r="K48" s="330" t="s">
        <v>401</v>
      </c>
      <c r="L48" s="216"/>
      <c r="M48" s="391"/>
      <c r="N48" s="216"/>
      <c r="O48" s="216"/>
    </row>
    <row r="49" spans="1:15" ht="12.75" customHeight="1">
      <c r="A49" s="435" t="s">
        <v>394</v>
      </c>
      <c r="B49" s="436"/>
      <c r="C49" s="436"/>
      <c r="D49" s="436"/>
      <c r="E49" s="391"/>
      <c r="F49" s="327"/>
      <c r="G49" s="333"/>
      <c r="H49" s="329" t="s">
        <v>401</v>
      </c>
      <c r="I49" s="329" t="s">
        <v>403</v>
      </c>
      <c r="J49" s="329" t="s">
        <v>384</v>
      </c>
      <c r="K49" s="329" t="s">
        <v>384</v>
      </c>
      <c r="L49" s="329" t="s">
        <v>385</v>
      </c>
      <c r="M49" s="392" t="s">
        <v>404</v>
      </c>
      <c r="N49" s="216"/>
      <c r="O49" s="216"/>
    </row>
    <row r="50" spans="1:15" ht="12.75" customHeight="1">
      <c r="A50" s="410"/>
      <c r="B50" s="411"/>
      <c r="C50" s="411"/>
      <c r="D50" s="411"/>
      <c r="E50" s="391"/>
      <c r="F50" s="327"/>
      <c r="G50" s="333"/>
      <c r="H50" s="329"/>
      <c r="I50" s="329"/>
      <c r="J50" s="329"/>
      <c r="K50" s="329"/>
      <c r="L50" s="329"/>
      <c r="M50" s="392"/>
      <c r="N50" s="216"/>
      <c r="O50" s="216"/>
    </row>
    <row r="51" spans="1:15" ht="12.75" customHeight="1">
      <c r="A51" s="341" t="s">
        <v>398</v>
      </c>
      <c r="B51" s="334" t="s">
        <v>347</v>
      </c>
      <c r="C51" s="383"/>
      <c r="D51" s="334" t="s">
        <v>347</v>
      </c>
      <c r="E51" s="391"/>
      <c r="F51" s="327"/>
      <c r="G51" s="331" t="s">
        <v>411</v>
      </c>
      <c r="H51" s="365">
        <f>H45</f>
        <v>48500</v>
      </c>
      <c r="I51" s="365">
        <f>I45</f>
        <v>106700</v>
      </c>
      <c r="J51" s="365">
        <f>J45</f>
        <v>23872</v>
      </c>
      <c r="K51" s="365">
        <v>52409</v>
      </c>
      <c r="L51" s="365">
        <v>-435360</v>
      </c>
      <c r="M51" s="396">
        <f>L51+K51+J51+I51+H51</f>
        <v>-203879</v>
      </c>
      <c r="N51" s="216"/>
      <c r="O51" s="216"/>
    </row>
    <row r="52" spans="1:15" ht="12.75" customHeight="1">
      <c r="A52" s="412"/>
      <c r="B52" s="336" t="s">
        <v>349</v>
      </c>
      <c r="C52" s="342"/>
      <c r="D52" s="336" t="s">
        <v>350</v>
      </c>
      <c r="E52" s="413"/>
      <c r="F52" s="414"/>
      <c r="G52" s="331"/>
      <c r="H52" s="365"/>
      <c r="I52" s="365"/>
      <c r="J52" s="365"/>
      <c r="K52" s="365"/>
      <c r="L52" s="365"/>
      <c r="M52" s="396"/>
      <c r="N52" s="216"/>
      <c r="O52" s="216"/>
    </row>
    <row r="53" spans="1:15" ht="12.75" customHeight="1">
      <c r="A53" s="338"/>
      <c r="B53" s="337" t="s">
        <v>351</v>
      </c>
      <c r="C53" s="337"/>
      <c r="D53" s="337" t="s">
        <v>351</v>
      </c>
      <c r="E53" s="413"/>
      <c r="F53" s="414"/>
      <c r="G53" s="331" t="s">
        <v>412</v>
      </c>
      <c r="H53" s="365">
        <v>0</v>
      </c>
      <c r="I53" s="365">
        <v>0</v>
      </c>
      <c r="J53" s="365"/>
      <c r="K53" s="365">
        <v>0</v>
      </c>
      <c r="L53" s="365">
        <f>B63</f>
        <v>2202</v>
      </c>
      <c r="M53" s="396">
        <f>SUM(H53:L53)</f>
        <v>2202</v>
      </c>
      <c r="N53" s="216"/>
      <c r="O53" s="216"/>
    </row>
    <row r="54" spans="1:15" ht="12.75" customHeight="1">
      <c r="A54" s="341" t="s">
        <v>413</v>
      </c>
      <c r="B54" s="340">
        <f>112621</f>
        <v>112621</v>
      </c>
      <c r="C54" s="340"/>
      <c r="D54" s="340">
        <v>127402</v>
      </c>
      <c r="E54" s="413"/>
      <c r="F54" s="414"/>
      <c r="G54" s="331"/>
      <c r="H54" s="365"/>
      <c r="I54" s="365"/>
      <c r="J54" s="365"/>
      <c r="K54" s="365"/>
      <c r="L54" s="365"/>
      <c r="M54" s="396"/>
      <c r="N54" s="216"/>
      <c r="O54" s="216"/>
    </row>
    <row r="55" spans="1:15" ht="12.75" customHeight="1" thickBot="1">
      <c r="A55" s="341" t="s">
        <v>414</v>
      </c>
      <c r="B55" s="350">
        <f>103468</f>
        <v>103468</v>
      </c>
      <c r="C55" s="340"/>
      <c r="D55" s="350">
        <v>114843</v>
      </c>
      <c r="E55" s="332"/>
      <c r="F55" s="338"/>
      <c r="G55" s="331" t="s">
        <v>415</v>
      </c>
      <c r="H55" s="372">
        <f aca="true" t="shared" si="0" ref="H55:M55">SUM(H51:H54)</f>
        <v>48500</v>
      </c>
      <c r="I55" s="372">
        <f t="shared" si="0"/>
        <v>106700</v>
      </c>
      <c r="J55" s="372">
        <f t="shared" si="0"/>
        <v>23872</v>
      </c>
      <c r="K55" s="372">
        <f t="shared" si="0"/>
        <v>52409</v>
      </c>
      <c r="L55" s="372">
        <f t="shared" si="0"/>
        <v>-433158</v>
      </c>
      <c r="M55" s="415">
        <f t="shared" si="0"/>
        <v>-201677</v>
      </c>
      <c r="N55" s="216"/>
      <c r="O55" s="216"/>
    </row>
    <row r="56" spans="1:15" ht="12.75" customHeight="1" thickTop="1">
      <c r="A56" s="338"/>
      <c r="B56" s="335"/>
      <c r="C56" s="335"/>
      <c r="D56" s="331"/>
      <c r="E56" s="416"/>
      <c r="F56" s="417"/>
      <c r="G56" s="216"/>
      <c r="H56" s="216"/>
      <c r="I56" s="216"/>
      <c r="J56" s="216"/>
      <c r="K56" s="216"/>
      <c r="L56" s="216"/>
      <c r="M56" s="221"/>
      <c r="N56" s="216"/>
      <c r="O56" s="216"/>
    </row>
    <row r="57" spans="1:15" ht="12.75" customHeight="1">
      <c r="A57" s="341" t="s">
        <v>416</v>
      </c>
      <c r="B57" s="340">
        <f>B54-B55</f>
        <v>9153</v>
      </c>
      <c r="C57" s="340">
        <f>C54-C55</f>
        <v>0</v>
      </c>
      <c r="D57" s="340">
        <v>12559</v>
      </c>
      <c r="E57" s="418"/>
      <c r="F57" s="367"/>
      <c r="G57" s="331"/>
      <c r="H57" s="331"/>
      <c r="I57" s="331"/>
      <c r="J57" s="331"/>
      <c r="K57" s="331"/>
      <c r="L57" s="331"/>
      <c r="M57" s="332"/>
      <c r="N57" s="216"/>
      <c r="O57" s="216"/>
    </row>
    <row r="58" spans="1:15" ht="12.75" customHeight="1">
      <c r="A58" s="341" t="s">
        <v>417</v>
      </c>
      <c r="B58" s="348">
        <f>6243</f>
        <v>6243</v>
      </c>
      <c r="C58" s="357"/>
      <c r="D58" s="350">
        <v>8606</v>
      </c>
      <c r="E58" s="416"/>
      <c r="F58" s="417"/>
      <c r="G58" s="331"/>
      <c r="H58" s="331"/>
      <c r="I58" s="331"/>
      <c r="J58" s="331"/>
      <c r="K58" s="331"/>
      <c r="L58" s="331"/>
      <c r="M58" s="332"/>
      <c r="N58" s="216"/>
      <c r="O58" s="216"/>
    </row>
    <row r="59" spans="1:15" ht="12.75" customHeight="1">
      <c r="A59" s="341" t="s">
        <v>418</v>
      </c>
      <c r="B59" s="340">
        <f>B57-B58</f>
        <v>2910</v>
      </c>
      <c r="C59" s="340">
        <f>C57-C58</f>
        <v>0</v>
      </c>
      <c r="D59" s="340">
        <v>3953</v>
      </c>
      <c r="E59" s="419"/>
      <c r="F59" s="420"/>
      <c r="G59" s="331"/>
      <c r="H59" s="331"/>
      <c r="I59" s="331"/>
      <c r="J59" s="331"/>
      <c r="K59" s="331"/>
      <c r="L59" s="331"/>
      <c r="M59" s="332"/>
      <c r="N59" s="216"/>
      <c r="O59" s="216"/>
    </row>
    <row r="60" spans="1:15" ht="12.75" customHeight="1">
      <c r="A60" s="341" t="s">
        <v>419</v>
      </c>
      <c r="B60" s="350">
        <v>145</v>
      </c>
      <c r="C60" s="340"/>
      <c r="D60" s="350">
        <v>198</v>
      </c>
      <c r="E60" s="416"/>
      <c r="F60" s="417"/>
      <c r="G60" s="330" t="s">
        <v>386</v>
      </c>
      <c r="H60" s="216"/>
      <c r="I60" s="331"/>
      <c r="J60" s="331"/>
      <c r="K60" s="331"/>
      <c r="L60" s="383" t="s">
        <v>387</v>
      </c>
      <c r="M60" s="421"/>
      <c r="N60" s="216"/>
      <c r="O60" s="216"/>
    </row>
    <row r="61" spans="1:15" ht="12.75" customHeight="1">
      <c r="A61" s="341" t="s">
        <v>420</v>
      </c>
      <c r="B61" s="340">
        <f>B59-B60</f>
        <v>2765</v>
      </c>
      <c r="C61" s="340"/>
      <c r="D61" s="340">
        <v>3755</v>
      </c>
      <c r="E61" s="419"/>
      <c r="F61" s="420"/>
      <c r="G61" s="335" t="s">
        <v>388</v>
      </c>
      <c r="H61" s="216"/>
      <c r="I61" s="331"/>
      <c r="J61" s="331"/>
      <c r="K61" s="422"/>
      <c r="L61" s="384" t="s">
        <v>389</v>
      </c>
      <c r="M61" s="423"/>
      <c r="N61" s="383"/>
      <c r="O61" s="216"/>
    </row>
    <row r="62" spans="1:15" ht="12.75" customHeight="1">
      <c r="A62" s="341" t="s">
        <v>421</v>
      </c>
      <c r="B62" s="348">
        <v>563</v>
      </c>
      <c r="C62" s="357"/>
      <c r="D62" s="350">
        <v>637</v>
      </c>
      <c r="E62" s="416"/>
      <c r="F62" s="417"/>
      <c r="G62" s="27"/>
      <c r="H62" s="27"/>
      <c r="I62" s="27"/>
      <c r="J62" s="27"/>
      <c r="K62" s="27"/>
      <c r="L62" s="27"/>
      <c r="M62" s="426"/>
      <c r="N62" s="384"/>
      <c r="O62" s="216"/>
    </row>
    <row r="63" spans="1:15" ht="12.75" customHeight="1" thickBot="1">
      <c r="A63" s="341" t="s">
        <v>422</v>
      </c>
      <c r="B63" s="427">
        <f>B61-B62</f>
        <v>2202</v>
      </c>
      <c r="C63" s="340"/>
      <c r="D63" s="427">
        <v>3118</v>
      </c>
      <c r="E63" s="428"/>
      <c r="F63" s="346"/>
      <c r="G63" s="331"/>
      <c r="H63" s="331"/>
      <c r="I63" s="331"/>
      <c r="J63" s="331"/>
      <c r="K63" s="331"/>
      <c r="L63" s="331"/>
      <c r="M63" s="332"/>
      <c r="N63" s="216"/>
      <c r="O63" s="216"/>
    </row>
    <row r="64" spans="1:15" ht="12.75" customHeight="1" thickTop="1">
      <c r="A64" s="338"/>
      <c r="B64" s="335"/>
      <c r="C64" s="335"/>
      <c r="D64" s="331"/>
      <c r="E64" s="429"/>
      <c r="F64" s="430"/>
      <c r="G64" s="331"/>
      <c r="H64" s="331"/>
      <c r="I64" s="331"/>
      <c r="J64" s="331"/>
      <c r="K64" s="331"/>
      <c r="L64" s="331"/>
      <c r="M64" s="332"/>
      <c r="N64" s="216"/>
      <c r="O64" s="216"/>
    </row>
    <row r="65" spans="1:15" ht="12.75" customHeight="1">
      <c r="A65" s="341" t="s">
        <v>423</v>
      </c>
      <c r="B65" s="431">
        <f>B63/4850</f>
        <v>0.454020618556701</v>
      </c>
      <c r="C65" s="431"/>
      <c r="D65" s="431">
        <v>0.6428865979381443</v>
      </c>
      <c r="E65" s="429"/>
      <c r="F65" s="314"/>
      <c r="G65" s="316" t="s">
        <v>333</v>
      </c>
      <c r="H65" s="216"/>
      <c r="I65" s="216"/>
      <c r="J65" s="216"/>
      <c r="K65" s="216"/>
      <c r="L65" s="216"/>
      <c r="M65" s="221"/>
      <c r="N65" s="216"/>
      <c r="O65" s="216"/>
    </row>
    <row r="66" spans="1:15" ht="12.75" customHeight="1" thickBot="1">
      <c r="A66" s="338"/>
      <c r="B66" s="335"/>
      <c r="C66" s="335"/>
      <c r="D66" s="331"/>
      <c r="E66" s="429"/>
      <c r="F66" s="317"/>
      <c r="G66" s="318" t="s">
        <v>334</v>
      </c>
      <c r="H66" s="299"/>
      <c r="I66" s="299"/>
      <c r="J66" s="299"/>
      <c r="K66" s="299"/>
      <c r="L66" s="299"/>
      <c r="M66" s="319"/>
      <c r="N66" s="216"/>
      <c r="O66" s="216"/>
    </row>
    <row r="67" spans="1:13" ht="12.75" customHeight="1">
      <c r="A67" s="341" t="s">
        <v>424</v>
      </c>
      <c r="B67" s="333"/>
      <c r="C67" s="333"/>
      <c r="D67" s="333"/>
      <c r="E67" s="432"/>
      <c r="F67" s="266"/>
      <c r="G67" s="216"/>
      <c r="H67" s="216"/>
      <c r="I67" s="216"/>
      <c r="J67" s="216"/>
      <c r="K67" s="216"/>
      <c r="L67" s="216"/>
      <c r="M67" s="216"/>
    </row>
    <row r="68" spans="1:13" ht="12.75" customHeight="1">
      <c r="A68" s="341" t="s">
        <v>425</v>
      </c>
      <c r="B68" s="333"/>
      <c r="C68" s="333"/>
      <c r="D68" s="333"/>
      <c r="E68" s="432"/>
      <c r="F68" s="266"/>
      <c r="G68" s="216"/>
      <c r="H68" s="216"/>
      <c r="I68" s="216"/>
      <c r="J68" s="216"/>
      <c r="K68" s="216"/>
      <c r="L68" s="216"/>
      <c r="M68" s="216"/>
    </row>
    <row r="69" spans="1:13" ht="12.75" customHeight="1">
      <c r="A69" s="341"/>
      <c r="B69" s="333"/>
      <c r="C69" s="333"/>
      <c r="D69" s="333"/>
      <c r="E69" s="432"/>
      <c r="F69" s="230"/>
      <c r="G69" s="216"/>
      <c r="H69" s="216"/>
      <c r="I69" s="216"/>
      <c r="J69" s="216"/>
      <c r="K69" s="216"/>
      <c r="L69" s="216"/>
      <c r="M69" s="216"/>
    </row>
    <row r="70" spans="1:13" ht="12.75" customHeight="1">
      <c r="A70" s="341"/>
      <c r="B70" s="333"/>
      <c r="C70" s="333"/>
      <c r="D70" s="333"/>
      <c r="E70" s="432"/>
      <c r="F70" s="230"/>
      <c r="G70" s="216"/>
      <c r="H70" s="216"/>
      <c r="I70" s="216"/>
      <c r="J70" s="216"/>
      <c r="K70" s="216"/>
      <c r="L70" s="216"/>
      <c r="M70" s="216"/>
    </row>
    <row r="71" spans="1:13" ht="12.75" customHeight="1">
      <c r="A71" s="341" t="s">
        <v>386</v>
      </c>
      <c r="B71" s="437" t="s">
        <v>387</v>
      </c>
      <c r="C71" s="437"/>
      <c r="D71" s="437"/>
      <c r="E71" s="332"/>
      <c r="F71" s="216"/>
      <c r="G71" s="216"/>
      <c r="H71" s="216"/>
      <c r="I71" s="216"/>
      <c r="J71" s="216"/>
      <c r="K71" s="216"/>
      <c r="L71" s="216"/>
      <c r="M71" s="216"/>
    </row>
    <row r="72" spans="1:13" ht="12.75" customHeight="1" thickBot="1">
      <c r="A72" s="405" t="s">
        <v>388</v>
      </c>
      <c r="B72" s="438" t="s">
        <v>389</v>
      </c>
      <c r="C72" s="438"/>
      <c r="D72" s="438"/>
      <c r="E72" s="387"/>
      <c r="F72" s="216"/>
      <c r="G72" s="216"/>
      <c r="H72" s="216"/>
      <c r="I72" s="216"/>
      <c r="J72" s="216"/>
      <c r="K72" s="216"/>
      <c r="L72" s="216"/>
      <c r="M72" s="216"/>
    </row>
  </sheetData>
  <mergeCells count="12">
    <mergeCell ref="A1:D1"/>
    <mergeCell ref="A2:D2"/>
    <mergeCell ref="G2:M2"/>
    <mergeCell ref="G3:M3"/>
    <mergeCell ref="A6:D6"/>
    <mergeCell ref="A7:D7"/>
    <mergeCell ref="G34:M34"/>
    <mergeCell ref="G35:M35"/>
    <mergeCell ref="A48:D48"/>
    <mergeCell ref="A49:D49"/>
    <mergeCell ref="B71:D71"/>
    <mergeCell ref="B72:D7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4"/>
  <sheetViews>
    <sheetView zoomScalePageLayoutView="0" workbookViewId="0" topLeftCell="A107">
      <selection activeCell="A138" sqref="A138"/>
    </sheetView>
  </sheetViews>
  <sheetFormatPr defaultColWidth="9.140625" defaultRowHeight="12.75"/>
  <cols>
    <col min="1" max="1" width="49.7109375" style="19" customWidth="1"/>
    <col min="2" max="2" width="3.00390625" style="19" hidden="1" customWidth="1"/>
    <col min="3" max="3" width="12.7109375" style="19" customWidth="1"/>
    <col min="4" max="4" width="1.7109375" style="19" customWidth="1"/>
    <col min="5" max="5" width="12.57421875" style="19" customWidth="1"/>
    <col min="6" max="6" width="9.140625" style="19" customWidth="1"/>
    <col min="7" max="7" width="12.140625" style="19" customWidth="1"/>
    <col min="8" max="8" width="9.140625" style="19" customWidth="1"/>
    <col min="9" max="9" width="15.00390625" style="61" customWidth="1"/>
    <col min="10" max="16384" width="9.140625" style="19" customWidth="1"/>
  </cols>
  <sheetData>
    <row r="1" spans="1:5" ht="12.75">
      <c r="A1" s="8" t="s">
        <v>252</v>
      </c>
      <c r="C1" s="4">
        <v>2013</v>
      </c>
      <c r="D1" s="4"/>
      <c r="E1" s="4">
        <v>2012</v>
      </c>
    </row>
    <row r="2" spans="3:5" ht="15">
      <c r="C2" s="209">
        <v>112621570</v>
      </c>
      <c r="D2" s="210"/>
      <c r="E2" s="209">
        <v>127401989</v>
      </c>
    </row>
    <row r="3" spans="3:5" ht="12.75">
      <c r="C3" s="65"/>
      <c r="D3" s="62"/>
      <c r="E3" s="65"/>
    </row>
    <row r="4" ht="12.75">
      <c r="A4" s="8" t="s">
        <v>270</v>
      </c>
    </row>
    <row r="5" ht="12.75">
      <c r="A5" s="8"/>
    </row>
    <row r="6" ht="12.75">
      <c r="A6" s="19" t="s">
        <v>117</v>
      </c>
    </row>
    <row r="7" spans="2:5" ht="12.75">
      <c r="B7" s="4"/>
      <c r="C7" s="4">
        <v>2013</v>
      </c>
      <c r="D7" s="4"/>
      <c r="E7" s="4">
        <v>2012</v>
      </c>
    </row>
    <row r="8" spans="1:5" ht="12.75">
      <c r="A8" s="19" t="s">
        <v>169</v>
      </c>
      <c r="B8" s="62"/>
      <c r="C8" s="65">
        <v>73832970</v>
      </c>
      <c r="D8" s="62"/>
      <c r="E8" s="62">
        <v>71806922</v>
      </c>
    </row>
    <row r="9" spans="1:5" ht="12.75" hidden="1">
      <c r="A9" s="19" t="s">
        <v>196</v>
      </c>
      <c r="B9" s="62"/>
      <c r="C9" s="68"/>
      <c r="D9" s="62"/>
      <c r="E9" s="68"/>
    </row>
    <row r="10" spans="2:5" ht="12.75">
      <c r="B10" s="62"/>
      <c r="C10" s="62">
        <v>0</v>
      </c>
      <c r="D10" s="62"/>
      <c r="E10" s="62"/>
    </row>
    <row r="11" spans="1:5" ht="12.75">
      <c r="A11" s="71" t="s">
        <v>287</v>
      </c>
      <c r="B11" s="62"/>
      <c r="C11" s="66">
        <v>99200404</v>
      </c>
      <c r="D11" s="66">
        <f>D31</f>
        <v>1619615</v>
      </c>
      <c r="E11" s="66">
        <v>99294529</v>
      </c>
    </row>
    <row r="12" spans="1:5" ht="12.75">
      <c r="A12" s="19" t="s">
        <v>144</v>
      </c>
      <c r="B12" s="62"/>
      <c r="C12" s="67">
        <v>96534</v>
      </c>
      <c r="D12" s="62"/>
      <c r="E12" s="67">
        <v>130080</v>
      </c>
    </row>
    <row r="13" spans="2:5" ht="12.75">
      <c r="B13" s="62"/>
      <c r="C13" s="113">
        <v>99296938</v>
      </c>
      <c r="D13" s="113">
        <f>D11+D12</f>
        <v>1619615</v>
      </c>
      <c r="E13" s="113">
        <v>99424609</v>
      </c>
    </row>
    <row r="14" spans="1:5" ht="12.75">
      <c r="A14" s="19" t="s">
        <v>170</v>
      </c>
      <c r="B14" s="62"/>
      <c r="C14" s="89">
        <v>173129908</v>
      </c>
      <c r="D14" s="89">
        <f>D8+D13</f>
        <v>1619615</v>
      </c>
      <c r="E14" s="89">
        <v>171231531</v>
      </c>
    </row>
    <row r="15" spans="1:5" ht="12.75">
      <c r="A15" s="19" t="s">
        <v>171</v>
      </c>
      <c r="B15" s="62"/>
      <c r="C15" s="68">
        <v>69661507</v>
      </c>
      <c r="D15" s="62"/>
      <c r="E15" s="68">
        <v>56387688</v>
      </c>
    </row>
    <row r="16" spans="1:5" ht="13.5" thickBot="1">
      <c r="A16" s="19" t="s">
        <v>27</v>
      </c>
      <c r="B16" s="62"/>
      <c r="C16" s="109">
        <v>103468401</v>
      </c>
      <c r="D16" s="89"/>
      <c r="E16" s="109">
        <v>114843843</v>
      </c>
    </row>
    <row r="17" spans="2:5" ht="13.5" thickTop="1">
      <c r="B17" s="62"/>
      <c r="C17" s="62"/>
      <c r="D17" s="62"/>
      <c r="E17" s="62"/>
    </row>
    <row r="18" spans="2:5" ht="12.75">
      <c r="B18" s="62"/>
      <c r="C18" s="62"/>
      <c r="D18" s="62"/>
      <c r="E18" s="62"/>
    </row>
    <row r="19" spans="1:5" ht="12.75">
      <c r="A19" s="8" t="s">
        <v>269</v>
      </c>
      <c r="B19" s="62"/>
      <c r="C19" s="62"/>
      <c r="D19" s="62"/>
      <c r="E19" s="62"/>
    </row>
    <row r="20" spans="1:5" ht="12.75">
      <c r="A20" s="85"/>
      <c r="B20" s="62"/>
      <c r="C20" s="62"/>
      <c r="D20" s="62"/>
      <c r="E20" s="62"/>
    </row>
    <row r="21" spans="1:5" ht="12.75">
      <c r="A21" s="19" t="s">
        <v>118</v>
      </c>
      <c r="B21" s="62"/>
      <c r="C21" s="62"/>
      <c r="D21" s="62"/>
      <c r="E21" s="62"/>
    </row>
    <row r="22" spans="2:5" ht="12.75">
      <c r="B22" s="4"/>
      <c r="C22" s="4">
        <v>2013</v>
      </c>
      <c r="D22" s="4"/>
      <c r="E22" s="4">
        <v>2012</v>
      </c>
    </row>
    <row r="23" spans="1:5" ht="12.75">
      <c r="A23" s="71" t="s">
        <v>288</v>
      </c>
      <c r="B23" s="62"/>
      <c r="C23" s="62">
        <v>91578253</v>
      </c>
      <c r="D23" s="62"/>
      <c r="E23" s="62">
        <v>93506374</v>
      </c>
    </row>
    <row r="24" spans="1:5" ht="12.75">
      <c r="A24" s="19" t="s">
        <v>119</v>
      </c>
      <c r="B24" s="62"/>
      <c r="C24" s="68">
        <v>3092346</v>
      </c>
      <c r="D24" s="62"/>
      <c r="E24" s="68">
        <v>2343716</v>
      </c>
    </row>
    <row r="25" spans="2:5" ht="12.75">
      <c r="B25" s="62"/>
      <c r="C25" s="62">
        <v>94670599</v>
      </c>
      <c r="D25" s="62">
        <f>D23+D24</f>
        <v>0</v>
      </c>
      <c r="E25" s="62">
        <v>95850090</v>
      </c>
    </row>
    <row r="26" spans="1:5" ht="12.75">
      <c r="A26" s="19" t="s">
        <v>120</v>
      </c>
      <c r="B26" s="62"/>
      <c r="C26" s="68">
        <v>563517</v>
      </c>
      <c r="D26" s="68">
        <v>1619615</v>
      </c>
      <c r="E26" s="68">
        <v>3240119</v>
      </c>
    </row>
    <row r="27" spans="2:5" ht="12.75">
      <c r="B27" s="62"/>
      <c r="C27" s="62">
        <v>95234116</v>
      </c>
      <c r="D27" s="62">
        <f>D25+D26</f>
        <v>1619615</v>
      </c>
      <c r="E27" s="62">
        <v>99090209</v>
      </c>
    </row>
    <row r="28" spans="1:5" ht="12.75">
      <c r="A28" s="19" t="s">
        <v>121</v>
      </c>
      <c r="B28" s="62"/>
      <c r="C28" s="68">
        <v>1172284</v>
      </c>
      <c r="D28" s="62"/>
      <c r="E28" s="68">
        <v>5000556</v>
      </c>
    </row>
    <row r="29" spans="2:5" ht="12.75">
      <c r="B29" s="62"/>
      <c r="C29" s="62">
        <v>94061832</v>
      </c>
      <c r="D29" s="62">
        <f>D27-D28</f>
        <v>1619615</v>
      </c>
      <c r="E29" s="62">
        <v>94089653</v>
      </c>
    </row>
    <row r="30" spans="1:5" ht="12.75">
      <c r="A30" s="19" t="s">
        <v>289</v>
      </c>
      <c r="B30" s="62"/>
      <c r="C30" s="62">
        <v>5138572</v>
      </c>
      <c r="D30" s="62">
        <f>D66</f>
        <v>0</v>
      </c>
      <c r="E30" s="62">
        <v>5204876</v>
      </c>
    </row>
    <row r="31" spans="1:5" ht="13.5" thickBot="1">
      <c r="A31" s="19" t="s">
        <v>145</v>
      </c>
      <c r="B31" s="62"/>
      <c r="C31" s="109">
        <v>99200404</v>
      </c>
      <c r="D31" s="109">
        <f>D29+D30</f>
        <v>1619615</v>
      </c>
      <c r="E31" s="109">
        <v>99294529</v>
      </c>
    </row>
    <row r="32" spans="2:5" ht="13.5" thickTop="1">
      <c r="B32" s="62"/>
      <c r="C32" s="65"/>
      <c r="D32" s="62"/>
      <c r="E32" s="65"/>
    </row>
    <row r="33" spans="2:5" ht="12.75">
      <c r="B33" s="62"/>
      <c r="C33" s="65"/>
      <c r="D33" s="62"/>
      <c r="E33" s="65"/>
    </row>
    <row r="34" spans="1:5" ht="12.75">
      <c r="A34" s="8" t="s">
        <v>268</v>
      </c>
      <c r="B34" s="62"/>
      <c r="C34" s="62"/>
      <c r="D34" s="62"/>
      <c r="E34" s="62"/>
    </row>
    <row r="35" spans="2:5" ht="12.75">
      <c r="B35" s="62"/>
      <c r="C35" s="62"/>
      <c r="D35" s="62"/>
      <c r="E35" s="62"/>
    </row>
    <row r="36" spans="1:5" ht="12.75">
      <c r="A36" s="19" t="s">
        <v>148</v>
      </c>
      <c r="B36" s="62"/>
      <c r="C36" s="62"/>
      <c r="D36" s="62"/>
      <c r="E36" s="62"/>
    </row>
    <row r="37" spans="2:5" ht="12.75">
      <c r="B37" s="4"/>
      <c r="C37" s="4">
        <v>2013</v>
      </c>
      <c r="D37" s="4"/>
      <c r="E37" s="4">
        <v>2012</v>
      </c>
    </row>
    <row r="38" spans="1:5" ht="12.75">
      <c r="A38" s="19" t="s">
        <v>122</v>
      </c>
      <c r="B38" s="62"/>
      <c r="C38" s="62">
        <v>48876728</v>
      </c>
      <c r="D38" s="62">
        <v>63067495</v>
      </c>
      <c r="E38" s="62">
        <v>73773024</v>
      </c>
    </row>
    <row r="39" spans="2:5" ht="12.75">
      <c r="B39" s="62"/>
      <c r="C39" s="62"/>
      <c r="D39" s="62"/>
      <c r="E39" s="62"/>
    </row>
    <row r="40" spans="1:5" ht="12.75">
      <c r="A40" s="19" t="s">
        <v>149</v>
      </c>
      <c r="B40" s="62"/>
      <c r="C40" s="68">
        <v>85538233</v>
      </c>
      <c r="D40" s="68">
        <f>110993958-D24</f>
        <v>110993958</v>
      </c>
      <c r="E40" s="68">
        <v>88150242</v>
      </c>
    </row>
    <row r="41" spans="2:5" ht="12.75">
      <c r="B41" s="62"/>
      <c r="C41" s="62">
        <v>134414961</v>
      </c>
      <c r="D41" s="62">
        <f>D38+D40</f>
        <v>174061453</v>
      </c>
      <c r="E41" s="62">
        <v>161923266</v>
      </c>
    </row>
    <row r="42" spans="1:5" ht="12.75">
      <c r="A42" s="19" t="s">
        <v>123</v>
      </c>
      <c r="B42" s="62"/>
      <c r="C42" s="62">
        <v>42836708</v>
      </c>
      <c r="D42" s="62"/>
      <c r="E42" s="62">
        <v>68416892</v>
      </c>
    </row>
    <row r="43" spans="1:5" ht="13.5" thickBot="1">
      <c r="A43" s="19" t="s">
        <v>146</v>
      </c>
      <c r="B43" s="62"/>
      <c r="C43" s="109">
        <v>91578253</v>
      </c>
      <c r="D43" s="109">
        <f>D41-D42</f>
        <v>174061453</v>
      </c>
      <c r="E43" s="109">
        <v>93506374</v>
      </c>
    </row>
    <row r="44" spans="2:5" ht="13.5" thickTop="1">
      <c r="B44" s="62"/>
      <c r="C44" s="62"/>
      <c r="D44" s="62"/>
      <c r="E44" s="62"/>
    </row>
    <row r="45" spans="1:5" ht="12.75">
      <c r="A45" s="8"/>
      <c r="B45" s="62"/>
      <c r="C45" s="62"/>
      <c r="D45" s="62"/>
      <c r="E45" s="62"/>
    </row>
    <row r="46" spans="1:5" ht="12.75" hidden="1">
      <c r="A46" s="19" t="s">
        <v>190</v>
      </c>
      <c r="B46" s="62"/>
      <c r="C46" s="62"/>
      <c r="D46" s="62"/>
      <c r="E46" s="62"/>
    </row>
    <row r="47" spans="2:5" ht="12.75" hidden="1">
      <c r="B47" s="62"/>
      <c r="C47" s="62"/>
      <c r="D47" s="62"/>
      <c r="E47" s="62"/>
    </row>
    <row r="48" spans="1:5" ht="12.75" hidden="1">
      <c r="A48" s="8" t="s">
        <v>18</v>
      </c>
      <c r="B48" s="62"/>
      <c r="C48" s="62"/>
      <c r="D48" s="62"/>
      <c r="E48" s="62"/>
    </row>
    <row r="49" spans="2:5" ht="12.75" hidden="1">
      <c r="B49" s="4"/>
      <c r="C49" s="4" t="s">
        <v>191</v>
      </c>
      <c r="D49" s="62"/>
      <c r="E49" s="62"/>
    </row>
    <row r="50" spans="1:5" ht="12.75" hidden="1">
      <c r="A50" s="19" t="s">
        <v>186</v>
      </c>
      <c r="B50" s="62"/>
      <c r="C50" s="62">
        <v>48876728</v>
      </c>
      <c r="D50" s="62"/>
      <c r="E50" s="62"/>
    </row>
    <row r="51" spans="1:5" ht="12.75" hidden="1">
      <c r="A51" s="19" t="s">
        <v>187</v>
      </c>
      <c r="B51" s="62"/>
      <c r="C51" s="68">
        <v>85538233</v>
      </c>
      <c r="D51" s="62"/>
      <c r="E51" s="62"/>
    </row>
    <row r="52" spans="2:5" ht="12.75" hidden="1">
      <c r="B52" s="62">
        <v>0</v>
      </c>
      <c r="C52" s="62">
        <v>134414961</v>
      </c>
      <c r="D52" s="62"/>
      <c r="E52" s="62"/>
    </row>
    <row r="53" spans="1:5" ht="12.75" hidden="1">
      <c r="A53" s="19" t="s">
        <v>188</v>
      </c>
      <c r="B53" s="62"/>
      <c r="C53" s="62">
        <v>42836708</v>
      </c>
      <c r="D53" s="62"/>
      <c r="E53" s="62"/>
    </row>
    <row r="54" spans="1:5" ht="13.5" hidden="1" thickBot="1">
      <c r="A54" s="19" t="s">
        <v>189</v>
      </c>
      <c r="B54" s="65">
        <f>B52-B53</f>
        <v>0</v>
      </c>
      <c r="C54" s="63">
        <v>91578253</v>
      </c>
      <c r="D54" s="62"/>
      <c r="E54" s="62"/>
    </row>
    <row r="55" spans="2:5" ht="12.75">
      <c r="B55" s="62"/>
      <c r="C55" s="62"/>
      <c r="D55" s="62"/>
      <c r="E55" s="62"/>
    </row>
    <row r="56" spans="2:5" ht="12.75">
      <c r="B56" s="62"/>
      <c r="C56" s="62"/>
      <c r="D56" s="62"/>
      <c r="E56" s="62"/>
    </row>
    <row r="57" spans="2:5" ht="12.75">
      <c r="B57" s="62"/>
      <c r="C57" s="62"/>
      <c r="D57" s="62"/>
      <c r="E57" s="62"/>
    </row>
    <row r="58" spans="1:5" ht="12.75">
      <c r="A58" s="8" t="s">
        <v>261</v>
      </c>
      <c r="B58" s="62"/>
      <c r="C58" s="62"/>
      <c r="D58" s="62"/>
      <c r="E58" s="62"/>
    </row>
    <row r="59" spans="2:5" ht="12.75">
      <c r="B59" s="62"/>
      <c r="C59" s="62"/>
      <c r="D59" s="62"/>
      <c r="E59" s="62"/>
    </row>
    <row r="60" spans="2:5" ht="12.75">
      <c r="B60" s="4"/>
      <c r="C60" s="4">
        <v>2013</v>
      </c>
      <c r="D60" s="4"/>
      <c r="E60" s="4">
        <v>2012</v>
      </c>
    </row>
    <row r="61" spans="2:5" ht="12.75">
      <c r="B61" s="4"/>
      <c r="C61" s="4"/>
      <c r="D61" s="4"/>
      <c r="E61" s="4"/>
    </row>
    <row r="62" spans="1:5" ht="12.75">
      <c r="A62" s="19" t="s">
        <v>150</v>
      </c>
      <c r="B62" s="62"/>
      <c r="C62" s="62">
        <v>2879721</v>
      </c>
      <c r="D62" s="62"/>
      <c r="E62" s="62">
        <v>2685479</v>
      </c>
    </row>
    <row r="63" spans="1:5" ht="12.75">
      <c r="A63" s="19" t="s">
        <v>125</v>
      </c>
      <c r="B63" s="62"/>
      <c r="C63" s="62">
        <v>390071</v>
      </c>
      <c r="D63" s="62"/>
      <c r="E63" s="62">
        <v>626232</v>
      </c>
    </row>
    <row r="64" spans="1:5" ht="12.75">
      <c r="A64" s="19" t="s">
        <v>126</v>
      </c>
      <c r="B64" s="62"/>
      <c r="C64" s="62">
        <v>59654</v>
      </c>
      <c r="D64" s="62"/>
      <c r="E64" s="62">
        <v>36710</v>
      </c>
    </row>
    <row r="65" spans="1:5" ht="12.75">
      <c r="A65" s="19" t="s">
        <v>141</v>
      </c>
      <c r="B65" s="62"/>
      <c r="C65" s="62">
        <v>1809126</v>
      </c>
      <c r="D65" s="62"/>
      <c r="E65" s="62">
        <v>1856455</v>
      </c>
    </row>
    <row r="66" spans="2:5" ht="13.5" thickBot="1">
      <c r="B66" s="62"/>
      <c r="C66" s="109">
        <v>5138572</v>
      </c>
      <c r="D66" s="109">
        <f>SUM(D62:D65)</f>
        <v>0</v>
      </c>
      <c r="E66" s="109">
        <v>5204876</v>
      </c>
    </row>
    <row r="67" spans="2:5" ht="13.5" thickTop="1">
      <c r="B67" s="62"/>
      <c r="C67" s="62"/>
      <c r="D67" s="62"/>
      <c r="E67" s="62"/>
    </row>
    <row r="68" spans="2:5" ht="12.75">
      <c r="B68" s="62"/>
      <c r="C68" s="62"/>
      <c r="D68" s="62"/>
      <c r="E68" s="62"/>
    </row>
    <row r="69" spans="1:5" ht="12.75">
      <c r="A69" s="8" t="s">
        <v>267</v>
      </c>
      <c r="B69" s="62"/>
      <c r="C69" s="62"/>
      <c r="D69" s="62"/>
      <c r="E69" s="62"/>
    </row>
    <row r="70" spans="2:5" ht="12.75">
      <c r="B70" s="62"/>
      <c r="C70" s="62"/>
      <c r="D70" s="62"/>
      <c r="E70" s="62"/>
    </row>
    <row r="71" spans="2:5" ht="12.75">
      <c r="B71" s="4"/>
      <c r="C71" s="4">
        <v>2013</v>
      </c>
      <c r="D71" s="4"/>
      <c r="E71" s="4">
        <v>2012</v>
      </c>
    </row>
    <row r="72" spans="2:5" ht="12.75">
      <c r="B72" s="4"/>
      <c r="C72" s="4"/>
      <c r="D72" s="4"/>
      <c r="E72" s="4"/>
    </row>
    <row r="73" spans="1:5" ht="12.75">
      <c r="A73" s="19" t="s">
        <v>127</v>
      </c>
      <c r="B73" s="62"/>
      <c r="C73" s="62">
        <v>2154481</v>
      </c>
      <c r="D73" s="62"/>
      <c r="E73" s="62">
        <v>3174071</v>
      </c>
    </row>
    <row r="74" spans="1:5" ht="12.75">
      <c r="A74" s="19" t="s">
        <v>179</v>
      </c>
      <c r="B74" s="62"/>
      <c r="C74" s="62">
        <v>111250</v>
      </c>
      <c r="D74" s="62"/>
      <c r="E74" s="62">
        <v>90000</v>
      </c>
    </row>
    <row r="75" spans="1:5" ht="12.75">
      <c r="A75" s="19" t="s">
        <v>192</v>
      </c>
      <c r="B75" s="62"/>
      <c r="C75" s="62">
        <v>108806</v>
      </c>
      <c r="D75" s="62"/>
      <c r="E75" s="62">
        <v>142598</v>
      </c>
    </row>
    <row r="76" spans="1:5" ht="12.75">
      <c r="A76" s="19" t="s">
        <v>110</v>
      </c>
      <c r="B76" s="62"/>
      <c r="C76" s="62">
        <v>140822</v>
      </c>
      <c r="D76" s="62"/>
      <c r="E76" s="62">
        <v>150832</v>
      </c>
    </row>
    <row r="77" spans="1:5" ht="12.75">
      <c r="A77" s="19" t="s">
        <v>128</v>
      </c>
      <c r="B77" s="62"/>
      <c r="C77" s="62">
        <v>175434</v>
      </c>
      <c r="D77" s="62"/>
      <c r="E77" s="62">
        <v>229232</v>
      </c>
    </row>
    <row r="78" spans="1:5" ht="12.75">
      <c r="A78" s="19" t="s">
        <v>174</v>
      </c>
      <c r="B78" s="62"/>
      <c r="C78" s="62">
        <v>89285</v>
      </c>
      <c r="D78" s="62"/>
      <c r="E78" s="62">
        <v>95393</v>
      </c>
    </row>
    <row r="79" spans="1:5" ht="12.75">
      <c r="A79" s="19" t="s">
        <v>172</v>
      </c>
      <c r="B79" s="62"/>
      <c r="C79" s="62">
        <v>527712</v>
      </c>
      <c r="D79" s="62"/>
      <c r="E79" s="62">
        <v>416866</v>
      </c>
    </row>
    <row r="80" spans="1:5" ht="12.75">
      <c r="A80" s="19" t="s">
        <v>129</v>
      </c>
      <c r="B80" s="62"/>
      <c r="C80" s="62">
        <v>480000</v>
      </c>
      <c r="D80" s="62"/>
      <c r="E80" s="62">
        <v>481250</v>
      </c>
    </row>
    <row r="81" spans="1:5" ht="12.75">
      <c r="A81" s="19" t="s">
        <v>210</v>
      </c>
      <c r="B81" s="62"/>
      <c r="C81" s="62">
        <v>586775</v>
      </c>
      <c r="D81" s="62"/>
      <c r="E81" s="62">
        <v>216628</v>
      </c>
    </row>
    <row r="82" spans="1:5" ht="12.75">
      <c r="A82" s="19" t="s">
        <v>175</v>
      </c>
      <c r="B82" s="62"/>
      <c r="C82" s="62">
        <v>44874</v>
      </c>
      <c r="D82" s="62"/>
      <c r="E82" s="62">
        <v>54740</v>
      </c>
    </row>
    <row r="83" spans="1:5" ht="12.75">
      <c r="A83" s="19" t="s">
        <v>124</v>
      </c>
      <c r="B83" s="62"/>
      <c r="C83" s="62">
        <v>585660</v>
      </c>
      <c r="D83" s="62"/>
      <c r="E83" s="62">
        <v>1544629</v>
      </c>
    </row>
    <row r="84" spans="1:5" ht="12.75">
      <c r="A84" s="19" t="s">
        <v>111</v>
      </c>
      <c r="B84" s="62"/>
      <c r="C84" s="62">
        <v>36686</v>
      </c>
      <c r="D84" s="62"/>
      <c r="E84" s="62">
        <v>26492</v>
      </c>
    </row>
    <row r="85" spans="1:5" ht="12.75">
      <c r="A85" s="19" t="s">
        <v>200</v>
      </c>
      <c r="B85" s="62"/>
      <c r="C85" s="62">
        <v>80000</v>
      </c>
      <c r="D85" s="62"/>
      <c r="E85" s="62">
        <v>44200</v>
      </c>
    </row>
    <row r="86" spans="1:5" ht="12.75">
      <c r="A86" s="19" t="s">
        <v>131</v>
      </c>
      <c r="B86" s="62"/>
      <c r="C86" s="62">
        <v>0</v>
      </c>
      <c r="D86" s="62"/>
      <c r="E86" s="62">
        <v>4600</v>
      </c>
    </row>
    <row r="87" spans="1:5" ht="12.75">
      <c r="A87" s="19" t="s">
        <v>132</v>
      </c>
      <c r="B87" s="62"/>
      <c r="C87" s="62">
        <v>17659</v>
      </c>
      <c r="D87" s="62"/>
      <c r="E87" s="62">
        <v>7796</v>
      </c>
    </row>
    <row r="88" spans="1:5" ht="12.75">
      <c r="A88" s="19" t="s">
        <v>133</v>
      </c>
      <c r="B88" s="62"/>
      <c r="C88" s="62">
        <v>389</v>
      </c>
      <c r="D88" s="62"/>
      <c r="E88" s="62">
        <v>752</v>
      </c>
    </row>
    <row r="89" spans="1:5" ht="12.75">
      <c r="A89" s="19" t="s">
        <v>134</v>
      </c>
      <c r="B89" s="62"/>
      <c r="C89" s="62">
        <v>1638</v>
      </c>
      <c r="D89" s="62"/>
      <c r="E89" s="62">
        <v>10445</v>
      </c>
    </row>
    <row r="90" spans="1:5" ht="12.75">
      <c r="A90" s="19" t="s">
        <v>199</v>
      </c>
      <c r="B90" s="62"/>
      <c r="C90" s="62">
        <v>98667</v>
      </c>
      <c r="D90" s="62"/>
      <c r="E90" s="62">
        <v>75686</v>
      </c>
    </row>
    <row r="91" spans="1:5" ht="12.75">
      <c r="A91" s="19" t="s">
        <v>198</v>
      </c>
      <c r="B91" s="62"/>
      <c r="C91" s="62">
        <v>188200</v>
      </c>
      <c r="D91" s="62"/>
      <c r="E91" s="62">
        <v>545729</v>
      </c>
    </row>
    <row r="92" spans="1:5" ht="12.75">
      <c r="A92" s="19" t="s">
        <v>135</v>
      </c>
      <c r="B92" s="62"/>
      <c r="C92" s="62">
        <v>2234</v>
      </c>
      <c r="D92" s="62"/>
      <c r="E92" s="62">
        <v>1540</v>
      </c>
    </row>
    <row r="93" spans="1:5" ht="12.75">
      <c r="A93" s="19" t="s">
        <v>136</v>
      </c>
      <c r="B93" s="62"/>
      <c r="C93" s="62">
        <v>288000</v>
      </c>
      <c r="D93" s="62"/>
      <c r="E93" s="62">
        <v>505515</v>
      </c>
    </row>
    <row r="94" spans="1:5" ht="12.75">
      <c r="A94" s="19" t="s">
        <v>137</v>
      </c>
      <c r="B94" s="62"/>
      <c r="C94" s="62">
        <v>16570</v>
      </c>
      <c r="D94" s="62"/>
      <c r="E94" s="62">
        <v>13627</v>
      </c>
    </row>
    <row r="95" spans="1:5" ht="12.75">
      <c r="A95" s="19" t="s">
        <v>138</v>
      </c>
      <c r="B95" s="62"/>
      <c r="C95" s="62">
        <v>18301</v>
      </c>
      <c r="D95" s="62"/>
      <c r="E95" s="62">
        <v>39210</v>
      </c>
    </row>
    <row r="96" spans="1:5" ht="12.75">
      <c r="A96" s="19" t="s">
        <v>176</v>
      </c>
      <c r="B96" s="62"/>
      <c r="C96" s="62">
        <v>3952</v>
      </c>
      <c r="D96" s="62"/>
      <c r="E96" s="62">
        <v>4102</v>
      </c>
    </row>
    <row r="97" spans="1:5" ht="12.75">
      <c r="A97" s="19" t="s">
        <v>139</v>
      </c>
      <c r="B97" s="62"/>
      <c r="C97" s="62">
        <v>0</v>
      </c>
      <c r="D97" s="62"/>
      <c r="E97" s="62">
        <v>6000</v>
      </c>
    </row>
    <row r="98" spans="1:5" ht="12.75">
      <c r="A98" s="19" t="s">
        <v>173</v>
      </c>
      <c r="B98" s="62"/>
      <c r="C98" s="62">
        <v>44878</v>
      </c>
      <c r="D98" s="62"/>
      <c r="E98" s="62">
        <v>61797</v>
      </c>
    </row>
    <row r="99" spans="1:5" ht="12.75">
      <c r="A99" s="19" t="s">
        <v>140</v>
      </c>
      <c r="B99" s="62"/>
      <c r="C99" s="62">
        <v>72546</v>
      </c>
      <c r="D99" s="62"/>
      <c r="E99" s="62">
        <v>58519</v>
      </c>
    </row>
    <row r="100" spans="1:5" ht="12.75">
      <c r="A100" s="19" t="s">
        <v>193</v>
      </c>
      <c r="B100" s="62"/>
      <c r="C100" s="62">
        <v>40000</v>
      </c>
      <c r="D100" s="62"/>
      <c r="E100" s="62">
        <v>57759</v>
      </c>
    </row>
    <row r="101" spans="1:5" ht="12.75">
      <c r="A101" s="19" t="s">
        <v>141</v>
      </c>
      <c r="B101" s="62"/>
      <c r="C101" s="62">
        <v>85445</v>
      </c>
      <c r="D101" s="62"/>
      <c r="E101" s="62">
        <v>98826</v>
      </c>
    </row>
    <row r="102" spans="2:5" ht="13.5" thickBot="1">
      <c r="B102" s="62"/>
      <c r="C102" s="109">
        <v>6000264</v>
      </c>
      <c r="D102" s="109">
        <f>SUM(D73:D101)</f>
        <v>0</v>
      </c>
      <c r="E102" s="109">
        <v>8158834</v>
      </c>
    </row>
    <row r="103" spans="1:5" ht="13.5" thickTop="1">
      <c r="A103" s="8" t="s">
        <v>259</v>
      </c>
      <c r="B103" s="62"/>
      <c r="C103" s="62"/>
      <c r="D103" s="62"/>
      <c r="E103" s="62"/>
    </row>
    <row r="104" spans="2:5" ht="12.75">
      <c r="B104" s="62"/>
      <c r="C104" s="62"/>
      <c r="D104" s="62"/>
      <c r="E104" s="62"/>
    </row>
    <row r="105" spans="2:5" ht="12.75">
      <c r="B105" s="4"/>
      <c r="C105" s="4">
        <v>2013</v>
      </c>
      <c r="D105" s="4"/>
      <c r="E105" s="4">
        <v>2012</v>
      </c>
    </row>
    <row r="106" spans="1:5" ht="12.75">
      <c r="A106" s="19" t="s">
        <v>142</v>
      </c>
      <c r="B106" s="62"/>
      <c r="C106" s="62">
        <v>29971</v>
      </c>
      <c r="D106" s="62"/>
      <c r="E106" s="62">
        <v>33591</v>
      </c>
    </row>
    <row r="107" spans="2:5" ht="13.5" thickBot="1">
      <c r="B107" s="62"/>
      <c r="C107" s="109">
        <v>29971</v>
      </c>
      <c r="D107" s="89"/>
      <c r="E107" s="109">
        <v>33591</v>
      </c>
    </row>
    <row r="108" ht="13.5" thickTop="1"/>
    <row r="110" ht="12.75">
      <c r="A110" s="1" t="s">
        <v>280</v>
      </c>
    </row>
    <row r="111" spans="1:5" ht="12.75">
      <c r="A111" s="7"/>
      <c r="C111" s="61"/>
      <c r="D111" s="61"/>
      <c r="E111" s="61"/>
    </row>
    <row r="112" spans="1:5" ht="12.75">
      <c r="A112" s="7" t="s">
        <v>233</v>
      </c>
      <c r="C112" s="61">
        <v>2201926</v>
      </c>
      <c r="D112" s="61"/>
      <c r="E112" s="61">
        <v>3117367</v>
      </c>
    </row>
    <row r="113" spans="1:5" ht="12.75">
      <c r="A113" s="1"/>
      <c r="C113" s="61"/>
      <c r="D113" s="61"/>
      <c r="E113" s="61"/>
    </row>
    <row r="114" spans="1:5" ht="12.75">
      <c r="A114" s="7" t="s">
        <v>234</v>
      </c>
      <c r="C114" s="61">
        <v>4850000</v>
      </c>
      <c r="D114" s="61"/>
      <c r="E114" s="61">
        <v>4850000</v>
      </c>
    </row>
    <row r="115" ht="12.75">
      <c r="A115" s="7"/>
    </row>
    <row r="116" spans="1:5" ht="12.75">
      <c r="A116" s="8" t="s">
        <v>236</v>
      </c>
      <c r="C116" s="115">
        <v>0.45400536082474224</v>
      </c>
      <c r="D116" s="115"/>
      <c r="E116" s="115">
        <v>0.6427560824742268</v>
      </c>
    </row>
    <row r="118" ht="12.75">
      <c r="A118" s="1" t="s">
        <v>260</v>
      </c>
    </row>
    <row r="119" ht="12.75">
      <c r="A119" s="1"/>
    </row>
    <row r="120" spans="1:5" ht="12.75">
      <c r="A120" s="19" t="s">
        <v>235</v>
      </c>
      <c r="C120" s="61">
        <v>3757905</v>
      </c>
      <c r="D120" s="61"/>
      <c r="E120" s="61">
        <v>303690</v>
      </c>
    </row>
    <row r="121" spans="3:5" ht="12.75">
      <c r="C121" s="61"/>
      <c r="D121" s="61"/>
      <c r="E121" s="61"/>
    </row>
    <row r="122" spans="1:5" ht="12.75">
      <c r="A122" s="19" t="s">
        <v>234</v>
      </c>
      <c r="C122" s="61">
        <v>4850000</v>
      </c>
      <c r="D122" s="61"/>
      <c r="E122" s="61">
        <v>4850000</v>
      </c>
    </row>
    <row r="124" spans="1:5" ht="12.75">
      <c r="A124" s="8" t="s">
        <v>203</v>
      </c>
      <c r="C124" s="115">
        <v>0.7748257731958763</v>
      </c>
      <c r="D124" s="115"/>
      <c r="E124" s="115">
        <v>0.06261649484536083</v>
      </c>
    </row>
  </sheetData>
  <sheetProtection/>
  <printOptions horizontalCentered="1"/>
  <pageMargins left="0.36" right="0.5" top="1.22" bottom="0.59" header="0.18" footer="0.28"/>
  <pageSetup firstPageNumber="24" useFirstPageNumber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4"/>
  <sheetViews>
    <sheetView workbookViewId="0" topLeftCell="A1">
      <selection activeCell="I21" sqref="I21"/>
    </sheetView>
  </sheetViews>
  <sheetFormatPr defaultColWidth="9.140625" defaultRowHeight="12.75"/>
  <cols>
    <col min="1" max="1" width="26.57421875" style="217" customWidth="1"/>
    <col min="2" max="2" width="9.28125" style="323" customWidth="1"/>
    <col min="3" max="3" width="1.28515625" style="323" customWidth="1"/>
    <col min="4" max="4" width="10.421875" style="217" customWidth="1"/>
    <col min="5" max="5" width="1.8515625" style="217" customWidth="1"/>
    <col min="6" max="6" width="1.57421875" style="217" customWidth="1"/>
    <col min="7" max="7" width="27.00390625" style="217" customWidth="1"/>
    <col min="8" max="8" width="7.140625" style="217" customWidth="1"/>
    <col min="9" max="10" width="7.421875" style="217" customWidth="1"/>
    <col min="11" max="11" width="8.57421875" style="217" customWidth="1"/>
    <col min="12" max="12" width="8.421875" style="217" customWidth="1"/>
    <col min="13" max="14" width="8.57421875" style="217" customWidth="1"/>
    <col min="15" max="15" width="8.28125" style="217" customWidth="1"/>
    <col min="16" max="16384" width="9.140625" style="217" customWidth="1"/>
  </cols>
  <sheetData>
    <row r="1" spans="1:15" ht="15.75" customHeight="1">
      <c r="A1" s="454" t="s">
        <v>51</v>
      </c>
      <c r="B1" s="455"/>
      <c r="C1" s="455"/>
      <c r="D1" s="455"/>
      <c r="E1" s="211"/>
      <c r="F1" s="212"/>
      <c r="G1" s="214"/>
      <c r="H1" s="214"/>
      <c r="I1" s="214"/>
      <c r="J1" s="214"/>
      <c r="K1" s="214"/>
      <c r="L1" s="214"/>
      <c r="M1" s="215"/>
      <c r="N1" s="216"/>
      <c r="O1" s="216"/>
    </row>
    <row r="2" spans="1:15" ht="12.75">
      <c r="A2" s="456" t="s">
        <v>290</v>
      </c>
      <c r="B2" s="424"/>
      <c r="C2" s="424"/>
      <c r="D2" s="424"/>
      <c r="E2" s="219"/>
      <c r="F2" s="220"/>
      <c r="G2" s="452" t="s">
        <v>291</v>
      </c>
      <c r="H2" s="452"/>
      <c r="I2" s="452"/>
      <c r="J2" s="452"/>
      <c r="K2" s="452"/>
      <c r="L2" s="452"/>
      <c r="M2" s="221"/>
      <c r="N2" s="216"/>
      <c r="O2" s="216"/>
    </row>
    <row r="3" spans="1:15" ht="12.75">
      <c r="A3" s="222" t="s">
        <v>292</v>
      </c>
      <c r="B3" s="218"/>
      <c r="C3" s="218"/>
      <c r="D3" s="218"/>
      <c r="E3" s="219"/>
      <c r="F3" s="220"/>
      <c r="G3" s="453" t="s">
        <v>293</v>
      </c>
      <c r="H3" s="453"/>
      <c r="I3" s="453"/>
      <c r="J3" s="453"/>
      <c r="K3" s="453"/>
      <c r="L3" s="453"/>
      <c r="M3" s="221"/>
      <c r="N3" s="216"/>
      <c r="O3" s="216"/>
    </row>
    <row r="4" spans="1:15" ht="12">
      <c r="A4" s="222" t="s">
        <v>294</v>
      </c>
      <c r="B4" s="224"/>
      <c r="C4" s="224"/>
      <c r="D4" s="224"/>
      <c r="E4" s="219"/>
      <c r="F4" s="220"/>
      <c r="M4" s="221"/>
      <c r="N4" s="216"/>
      <c r="O4" s="216"/>
    </row>
    <row r="5" spans="1:15" ht="12">
      <c r="A5" s="222" t="s">
        <v>295</v>
      </c>
      <c r="B5" s="224"/>
      <c r="C5" s="224"/>
      <c r="D5" s="224"/>
      <c r="E5" s="219"/>
      <c r="F5" s="220"/>
      <c r="G5" s="225"/>
      <c r="H5" s="225"/>
      <c r="I5" s="225"/>
      <c r="J5" s="216"/>
      <c r="K5" s="226" t="s">
        <v>296</v>
      </c>
      <c r="L5" s="226" t="s">
        <v>296</v>
      </c>
      <c r="M5" s="221"/>
      <c r="N5" s="216"/>
      <c r="O5" s="216"/>
    </row>
    <row r="6" spans="1:15" ht="12">
      <c r="A6" s="222" t="s">
        <v>297</v>
      </c>
      <c r="B6" s="224"/>
      <c r="C6" s="224"/>
      <c r="D6" s="224"/>
      <c r="E6" s="219"/>
      <c r="F6" s="220"/>
      <c r="G6" s="216"/>
      <c r="H6" s="216"/>
      <c r="I6" s="216"/>
      <c r="J6" s="216"/>
      <c r="K6" s="227">
        <v>41364</v>
      </c>
      <c r="L6" s="227">
        <v>40999</v>
      </c>
      <c r="M6" s="221"/>
      <c r="N6" s="216"/>
      <c r="O6" s="216"/>
    </row>
    <row r="7" spans="1:15" ht="12.75">
      <c r="A7" s="451" t="s">
        <v>298</v>
      </c>
      <c r="B7" s="452"/>
      <c r="C7" s="452"/>
      <c r="D7" s="452"/>
      <c r="E7" s="219"/>
      <c r="F7" s="220"/>
      <c r="G7" s="216"/>
      <c r="H7" s="216"/>
      <c r="I7" s="216"/>
      <c r="J7" s="216"/>
      <c r="K7" s="228" t="s">
        <v>299</v>
      </c>
      <c r="L7" s="228" t="s">
        <v>299</v>
      </c>
      <c r="M7" s="221"/>
      <c r="N7" s="216"/>
      <c r="O7" s="216"/>
    </row>
    <row r="8" spans="1:15" ht="11.25">
      <c r="A8" s="229"/>
      <c r="B8" s="230"/>
      <c r="C8" s="230"/>
      <c r="D8" s="216"/>
      <c r="E8" s="221"/>
      <c r="F8" s="229"/>
      <c r="G8" s="225" t="s">
        <v>31</v>
      </c>
      <c r="H8" s="225"/>
      <c r="I8" s="225"/>
      <c r="J8" s="216"/>
      <c r="K8" s="228"/>
      <c r="L8" s="231"/>
      <c r="M8" s="221"/>
      <c r="N8" s="216"/>
      <c r="O8" s="216"/>
    </row>
    <row r="9" spans="1:15" ht="11.25">
      <c r="A9" s="232" t="s">
        <v>66</v>
      </c>
      <c r="B9" s="233">
        <v>41364</v>
      </c>
      <c r="C9" s="233"/>
      <c r="D9" s="233">
        <v>41274</v>
      </c>
      <c r="E9" s="234"/>
      <c r="F9" s="235"/>
      <c r="G9" s="236" t="s">
        <v>1</v>
      </c>
      <c r="H9" s="236"/>
      <c r="I9" s="236"/>
      <c r="J9" s="216"/>
      <c r="K9" s="228">
        <f>110051</f>
        <v>110051</v>
      </c>
      <c r="L9" s="237">
        <v>113234</v>
      </c>
      <c r="M9" s="221"/>
      <c r="N9" s="216"/>
      <c r="O9" s="216"/>
    </row>
    <row r="10" spans="1:16" ht="11.25">
      <c r="A10" s="229"/>
      <c r="B10" s="238" t="s">
        <v>300</v>
      </c>
      <c r="C10" s="238"/>
      <c r="D10" s="238" t="s">
        <v>300</v>
      </c>
      <c r="E10" s="239"/>
      <c r="F10" s="240"/>
      <c r="G10" s="216" t="s">
        <v>2</v>
      </c>
      <c r="H10" s="216"/>
      <c r="I10" s="216"/>
      <c r="J10" s="216"/>
      <c r="K10" s="241">
        <f>-106293</f>
        <v>-106293</v>
      </c>
      <c r="L10" s="244">
        <v>-112930</v>
      </c>
      <c r="M10" s="221"/>
      <c r="N10" s="216"/>
      <c r="O10" s="216"/>
      <c r="P10" s="245"/>
    </row>
    <row r="11" spans="1:15" ht="11.25">
      <c r="A11" s="229"/>
      <c r="B11" s="224"/>
      <c r="C11" s="224"/>
      <c r="D11" s="224"/>
      <c r="E11" s="219"/>
      <c r="F11" s="220"/>
      <c r="G11" s="225" t="s">
        <v>40</v>
      </c>
      <c r="H11" s="225"/>
      <c r="I11" s="225"/>
      <c r="J11" s="216"/>
      <c r="K11" s="246">
        <f>K9+K10</f>
        <v>3758</v>
      </c>
      <c r="L11" s="247">
        <v>304</v>
      </c>
      <c r="M11" s="221"/>
      <c r="N11" s="216"/>
      <c r="O11" s="216"/>
    </row>
    <row r="12" spans="1:16" ht="11.25">
      <c r="A12" s="232" t="s">
        <v>7</v>
      </c>
      <c r="B12" s="248">
        <f>B13+B14+B15+B16</f>
        <v>145680</v>
      </c>
      <c r="C12" s="248">
        <f>C13+C14+C15+C16</f>
        <v>0</v>
      </c>
      <c r="D12" s="248">
        <f>D13+D14+D15+D16</f>
        <v>147575</v>
      </c>
      <c r="E12" s="249"/>
      <c r="F12" s="250"/>
      <c r="G12" s="225"/>
      <c r="H12" s="225"/>
      <c r="I12" s="225"/>
      <c r="J12" s="216"/>
      <c r="K12" s="228"/>
      <c r="L12" s="231"/>
      <c r="M12" s="221"/>
      <c r="N12" s="216"/>
      <c r="O12" s="216"/>
      <c r="P12" s="245"/>
    </row>
    <row r="13" spans="1:15" ht="11.25">
      <c r="A13" s="229" t="s">
        <v>35</v>
      </c>
      <c r="B13" s="251">
        <f>123848-1</f>
        <v>123847</v>
      </c>
      <c r="C13" s="252"/>
      <c r="D13" s="253">
        <f>125742</f>
        <v>125742</v>
      </c>
      <c r="E13" s="254"/>
      <c r="F13" s="255"/>
      <c r="G13" s="225" t="s">
        <v>32</v>
      </c>
      <c r="H13" s="225"/>
      <c r="I13" s="225"/>
      <c r="J13" s="216"/>
      <c r="K13" s="228"/>
      <c r="L13" s="256"/>
      <c r="M13" s="221"/>
      <c r="N13" s="216"/>
      <c r="O13" s="216"/>
    </row>
    <row r="14" spans="1:16" ht="11.25">
      <c r="A14" s="229" t="s">
        <v>63</v>
      </c>
      <c r="B14" s="257">
        <f>1472+1</f>
        <v>1473</v>
      </c>
      <c r="C14" s="252"/>
      <c r="D14" s="258">
        <v>1473</v>
      </c>
      <c r="E14" s="254"/>
      <c r="F14" s="255"/>
      <c r="G14" s="236" t="s">
        <v>15</v>
      </c>
      <c r="H14" s="236"/>
      <c r="I14" s="236"/>
      <c r="J14" s="216"/>
      <c r="K14" s="241">
        <v>0</v>
      </c>
      <c r="L14" s="244">
        <v>0</v>
      </c>
      <c r="M14" s="221"/>
      <c r="N14" s="216"/>
      <c r="O14" s="216"/>
      <c r="P14" s="245"/>
    </row>
    <row r="15" spans="1:15" ht="11.25">
      <c r="A15" s="229" t="s">
        <v>52</v>
      </c>
      <c r="B15" s="259">
        <v>20360</v>
      </c>
      <c r="C15" s="252"/>
      <c r="D15" s="260">
        <v>20360</v>
      </c>
      <c r="E15" s="254"/>
      <c r="F15" s="255"/>
      <c r="G15" s="225" t="s">
        <v>41</v>
      </c>
      <c r="H15" s="225"/>
      <c r="I15" s="225"/>
      <c r="J15" s="216"/>
      <c r="K15" s="246">
        <v>0</v>
      </c>
      <c r="L15" s="247">
        <v>0</v>
      </c>
      <c r="M15" s="221"/>
      <c r="N15" s="216"/>
      <c r="O15" s="216"/>
    </row>
    <row r="16" spans="1:15" ht="11.25">
      <c r="A16" s="229"/>
      <c r="B16" s="252"/>
      <c r="C16" s="252"/>
      <c r="D16" s="261"/>
      <c r="E16" s="254"/>
      <c r="F16" s="255"/>
      <c r="G16" s="216"/>
      <c r="H16" s="216"/>
      <c r="I16" s="216"/>
      <c r="J16" s="216"/>
      <c r="K16" s="228"/>
      <c r="L16" s="231"/>
      <c r="M16" s="221"/>
      <c r="N16" s="216"/>
      <c r="O16" s="216"/>
    </row>
    <row r="17" spans="1:15" ht="11.25">
      <c r="A17" s="232" t="s">
        <v>8</v>
      </c>
      <c r="B17" s="248">
        <f>B18+B19+B20+B21</f>
        <v>271779</v>
      </c>
      <c r="C17" s="248"/>
      <c r="D17" s="262">
        <f>D18+D19+D20+D21</f>
        <v>277640</v>
      </c>
      <c r="E17" s="263"/>
      <c r="F17" s="264"/>
      <c r="G17" s="225" t="s">
        <v>33</v>
      </c>
      <c r="H17" s="225"/>
      <c r="I17" s="225"/>
      <c r="J17" s="216"/>
      <c r="K17" s="228"/>
      <c r="L17" s="216"/>
      <c r="M17" s="221"/>
      <c r="N17" s="216"/>
      <c r="O17" s="216"/>
    </row>
    <row r="18" spans="1:15" ht="11.25">
      <c r="A18" s="265" t="s">
        <v>53</v>
      </c>
      <c r="B18" s="251">
        <v>113670</v>
      </c>
      <c r="C18" s="252"/>
      <c r="D18" s="253">
        <v>123273</v>
      </c>
      <c r="E18" s="263"/>
      <c r="F18" s="264"/>
      <c r="G18" s="216"/>
      <c r="H18" s="216"/>
      <c r="I18" s="216"/>
      <c r="J18" s="216"/>
      <c r="K18" s="228"/>
      <c r="L18" s="256"/>
      <c r="M18" s="221"/>
      <c r="N18" s="216"/>
      <c r="O18" s="216"/>
    </row>
    <row r="19" spans="1:15" ht="11.25">
      <c r="A19" s="265" t="s">
        <v>54</v>
      </c>
      <c r="B19" s="257">
        <v>124898</v>
      </c>
      <c r="C19" s="252"/>
      <c r="D19" s="258">
        <v>122327</v>
      </c>
      <c r="E19" s="254"/>
      <c r="F19" s="255"/>
      <c r="G19" s="216" t="s">
        <v>301</v>
      </c>
      <c r="H19" s="216"/>
      <c r="I19" s="216"/>
      <c r="J19" s="216"/>
      <c r="K19" s="228">
        <v>-3360</v>
      </c>
      <c r="L19" s="256">
        <v>-2250</v>
      </c>
      <c r="M19" s="221"/>
      <c r="N19" s="216"/>
      <c r="O19" s="216"/>
    </row>
    <row r="20" spans="1:15" ht="11.25">
      <c r="A20" s="265" t="s">
        <v>49</v>
      </c>
      <c r="B20" s="257">
        <v>30671</v>
      </c>
      <c r="C20" s="252"/>
      <c r="D20" s="258">
        <v>29898</v>
      </c>
      <c r="E20" s="254"/>
      <c r="F20" s="255"/>
      <c r="G20" s="216"/>
      <c r="H20" s="216"/>
      <c r="I20" s="216"/>
      <c r="J20" s="216"/>
      <c r="K20" s="228"/>
      <c r="L20" s="256">
        <v>0</v>
      </c>
      <c r="M20" s="221"/>
      <c r="N20" s="216"/>
      <c r="O20" s="216"/>
    </row>
    <row r="21" spans="1:15" ht="11.25">
      <c r="A21" s="265" t="s">
        <v>155</v>
      </c>
      <c r="B21" s="259">
        <v>2540</v>
      </c>
      <c r="C21" s="252"/>
      <c r="D21" s="260">
        <v>2142</v>
      </c>
      <c r="E21" s="254"/>
      <c r="F21" s="255"/>
      <c r="G21" s="216" t="s">
        <v>302</v>
      </c>
      <c r="H21" s="216"/>
      <c r="I21" s="216"/>
      <c r="J21" s="216"/>
      <c r="K21" s="241">
        <v>0</v>
      </c>
      <c r="L21" s="244">
        <v>-52</v>
      </c>
      <c r="M21" s="221"/>
      <c r="N21" s="216"/>
      <c r="O21" s="216"/>
    </row>
    <row r="22" spans="1:15" ht="11.25">
      <c r="A22" s="265"/>
      <c r="B22" s="266"/>
      <c r="C22" s="266"/>
      <c r="D22" s="261"/>
      <c r="E22" s="254"/>
      <c r="F22" s="255"/>
      <c r="G22" s="225" t="s">
        <v>42</v>
      </c>
      <c r="H22" s="225"/>
      <c r="I22" s="225"/>
      <c r="J22" s="216"/>
      <c r="K22" s="246">
        <f>K19+K20+K21</f>
        <v>-3360</v>
      </c>
      <c r="L22" s="247">
        <v>-2302</v>
      </c>
      <c r="M22" s="221"/>
      <c r="N22" s="216"/>
      <c r="O22" s="216"/>
    </row>
    <row r="23" spans="1:15" ht="14.25" thickBot="1">
      <c r="A23" s="232" t="s">
        <v>303</v>
      </c>
      <c r="B23" s="267">
        <f>B12+B17</f>
        <v>417459</v>
      </c>
      <c r="C23" s="268"/>
      <c r="D23" s="269">
        <f>D12+D17</f>
        <v>425215</v>
      </c>
      <c r="E23" s="254"/>
      <c r="F23" s="255"/>
      <c r="G23" s="225"/>
      <c r="H23" s="225"/>
      <c r="I23" s="225"/>
      <c r="J23" s="216"/>
      <c r="K23" s="226"/>
      <c r="L23" s="231"/>
      <c r="M23" s="221"/>
      <c r="N23" s="216"/>
      <c r="O23" s="216"/>
    </row>
    <row r="24" spans="1:15" ht="14.25" thickTop="1">
      <c r="A24" s="229"/>
      <c r="B24" s="230"/>
      <c r="C24" s="230"/>
      <c r="D24" s="216"/>
      <c r="E24" s="270"/>
      <c r="F24" s="271"/>
      <c r="G24" s="225" t="s">
        <v>304</v>
      </c>
      <c r="H24" s="225"/>
      <c r="I24" s="225"/>
      <c r="J24" s="216"/>
      <c r="K24" s="246">
        <f>K11+K15+K22</f>
        <v>398</v>
      </c>
      <c r="L24" s="272">
        <f>L11+L22</f>
        <v>-1998</v>
      </c>
      <c r="M24" s="221"/>
      <c r="N24" s="216"/>
      <c r="O24" s="216"/>
    </row>
    <row r="25" spans="1:15" ht="11.25">
      <c r="A25" s="232" t="s">
        <v>305</v>
      </c>
      <c r="B25" s="248"/>
      <c r="C25" s="248"/>
      <c r="D25" s="261"/>
      <c r="E25" s="263"/>
      <c r="F25" s="264"/>
      <c r="G25" s="225" t="s">
        <v>253</v>
      </c>
      <c r="H25" s="225"/>
      <c r="I25" s="225"/>
      <c r="J25" s="216"/>
      <c r="K25" s="228">
        <f>2142</f>
        <v>2142</v>
      </c>
      <c r="L25" s="273">
        <f>4323</f>
        <v>4323</v>
      </c>
      <c r="M25" s="221"/>
      <c r="N25" s="216"/>
      <c r="O25" s="216"/>
    </row>
    <row r="26" spans="1:15" ht="12" thickBot="1">
      <c r="A26" s="274" t="s">
        <v>14</v>
      </c>
      <c r="B26" s="248">
        <f>B27+B28+B29+B30</f>
        <v>-201677</v>
      </c>
      <c r="C26" s="266"/>
      <c r="D26" s="262">
        <f>D27+D28+D29+D30</f>
        <v>-203879</v>
      </c>
      <c r="E26" s="254"/>
      <c r="F26" s="255"/>
      <c r="G26" s="225" t="s">
        <v>254</v>
      </c>
      <c r="H26" s="225"/>
      <c r="I26" s="225"/>
      <c r="J26" s="216"/>
      <c r="K26" s="275">
        <f>K24+K25</f>
        <v>2540</v>
      </c>
      <c r="L26" s="276">
        <f>L24+L25</f>
        <v>2325</v>
      </c>
      <c r="M26" s="221"/>
      <c r="N26" s="216"/>
      <c r="O26" s="216"/>
    </row>
    <row r="27" spans="1:15" ht="12" thickTop="1">
      <c r="A27" s="265" t="s">
        <v>45</v>
      </c>
      <c r="B27" s="251">
        <v>48500</v>
      </c>
      <c r="C27" s="252"/>
      <c r="D27" s="253">
        <v>48500</v>
      </c>
      <c r="E27" s="254"/>
      <c r="F27" s="255"/>
      <c r="G27" s="216" t="s">
        <v>306</v>
      </c>
      <c r="H27" s="216"/>
      <c r="I27" s="216"/>
      <c r="J27" s="216"/>
      <c r="K27" s="277">
        <f>K11/4850</f>
        <v>0.7748453608247423</v>
      </c>
      <c r="L27" s="277">
        <f>L11/4850</f>
        <v>0.06268041237113402</v>
      </c>
      <c r="M27" s="221"/>
      <c r="N27" s="216"/>
      <c r="O27" s="278"/>
    </row>
    <row r="28" spans="1:15" ht="11.25">
      <c r="A28" s="265" t="s">
        <v>12</v>
      </c>
      <c r="B28" s="257">
        <v>106700</v>
      </c>
      <c r="C28" s="252"/>
      <c r="D28" s="258">
        <v>106700</v>
      </c>
      <c r="E28" s="263"/>
      <c r="F28" s="264"/>
      <c r="G28" s="216"/>
      <c r="H28" s="216"/>
      <c r="I28" s="216"/>
      <c r="J28" s="216"/>
      <c r="K28" s="216"/>
      <c r="L28" s="216"/>
      <c r="M28" s="221"/>
      <c r="N28" s="216"/>
      <c r="O28" s="216"/>
    </row>
    <row r="29" spans="1:16" ht="11.25">
      <c r="A29" s="265" t="s">
        <v>60</v>
      </c>
      <c r="B29" s="279">
        <v>76281</v>
      </c>
      <c r="C29" s="266"/>
      <c r="D29" s="258">
        <v>76281</v>
      </c>
      <c r="E29" s="254"/>
      <c r="F29" s="255"/>
      <c r="G29" s="216"/>
      <c r="H29" s="216"/>
      <c r="I29" s="216"/>
      <c r="J29" s="216"/>
      <c r="K29" s="216"/>
      <c r="L29" s="216"/>
      <c r="M29" s="221"/>
      <c r="N29" s="216"/>
      <c r="O29" s="278"/>
      <c r="P29" s="280"/>
    </row>
    <row r="30" spans="1:16" ht="11.25">
      <c r="A30" s="265" t="s">
        <v>46</v>
      </c>
      <c r="B30" s="281">
        <v>-433158</v>
      </c>
      <c r="C30" s="266"/>
      <c r="D30" s="260">
        <v>-435360</v>
      </c>
      <c r="E30" s="254"/>
      <c r="F30" s="255"/>
      <c r="G30" s="224" t="s">
        <v>307</v>
      </c>
      <c r="H30" s="216"/>
      <c r="I30" s="216"/>
      <c r="J30" s="216"/>
      <c r="K30" s="224"/>
      <c r="L30" s="224" t="s">
        <v>308</v>
      </c>
      <c r="M30" s="221"/>
      <c r="N30" s="216"/>
      <c r="O30" s="282"/>
      <c r="P30" s="283"/>
    </row>
    <row r="31" spans="1:15" ht="11.25">
      <c r="A31" s="229"/>
      <c r="B31" s="230"/>
      <c r="C31" s="230"/>
      <c r="D31" s="216"/>
      <c r="E31" s="254"/>
      <c r="F31" s="255"/>
      <c r="G31" s="230" t="s">
        <v>309</v>
      </c>
      <c r="H31" s="216"/>
      <c r="I31" s="216"/>
      <c r="J31" s="216"/>
      <c r="K31" s="230"/>
      <c r="L31" s="230" t="s">
        <v>310</v>
      </c>
      <c r="M31" s="221"/>
      <c r="N31" s="216"/>
      <c r="O31" s="216"/>
    </row>
    <row r="32" spans="1:15" ht="12" thickBot="1">
      <c r="A32" s="274" t="s">
        <v>62</v>
      </c>
      <c r="B32" s="248">
        <f>B33+B34</f>
        <v>137893</v>
      </c>
      <c r="C32" s="248"/>
      <c r="D32" s="262">
        <f>D33+D34</f>
        <v>141253</v>
      </c>
      <c r="E32" s="254"/>
      <c r="F32" s="255"/>
      <c r="G32" s="216"/>
      <c r="H32" s="216"/>
      <c r="I32" s="216"/>
      <c r="J32" s="216"/>
      <c r="K32" s="216"/>
      <c r="L32" s="216"/>
      <c r="M32" s="221"/>
      <c r="N32" s="216"/>
      <c r="O32" s="216"/>
    </row>
    <row r="33" spans="1:15" ht="11.25">
      <c r="A33" s="265" t="s">
        <v>65</v>
      </c>
      <c r="B33" s="284">
        <v>80693</v>
      </c>
      <c r="C33" s="266"/>
      <c r="D33" s="253">
        <v>84053</v>
      </c>
      <c r="E33" s="261"/>
      <c r="F33" s="285"/>
      <c r="G33" s="214"/>
      <c r="H33" s="214"/>
      <c r="I33" s="214"/>
      <c r="J33" s="214"/>
      <c r="K33" s="214"/>
      <c r="L33" s="214"/>
      <c r="M33" s="215"/>
      <c r="N33" s="216"/>
      <c r="O33" s="216"/>
    </row>
    <row r="34" spans="1:16" ht="12.75">
      <c r="A34" s="265" t="s">
        <v>64</v>
      </c>
      <c r="B34" s="281">
        <v>57200</v>
      </c>
      <c r="C34" s="266"/>
      <c r="D34" s="260">
        <v>57200</v>
      </c>
      <c r="E34" s="262"/>
      <c r="F34" s="229"/>
      <c r="G34" s="452" t="s">
        <v>311</v>
      </c>
      <c r="H34" s="452"/>
      <c r="I34" s="452"/>
      <c r="J34" s="452"/>
      <c r="K34" s="452"/>
      <c r="L34" s="452"/>
      <c r="M34" s="128"/>
      <c r="N34" s="216"/>
      <c r="O34" s="286"/>
      <c r="P34" s="287"/>
    </row>
    <row r="35" spans="1:16" ht="11.25">
      <c r="A35" s="229"/>
      <c r="B35" s="230"/>
      <c r="C35" s="230"/>
      <c r="D35" s="216"/>
      <c r="E35" s="261"/>
      <c r="F35" s="229"/>
      <c r="G35" s="453" t="s">
        <v>293</v>
      </c>
      <c r="H35" s="453"/>
      <c r="I35" s="453"/>
      <c r="J35" s="453"/>
      <c r="K35" s="453"/>
      <c r="L35" s="223"/>
      <c r="M35" s="288"/>
      <c r="N35" s="216"/>
      <c r="O35" s="286"/>
      <c r="P35" s="287"/>
    </row>
    <row r="36" spans="1:15" ht="11.25">
      <c r="A36" s="232" t="s">
        <v>9</v>
      </c>
      <c r="B36" s="248">
        <f>B37+B38+B39</f>
        <v>481243</v>
      </c>
      <c r="C36" s="248"/>
      <c r="D36" s="248">
        <f>D37+D38+D39</f>
        <v>487841</v>
      </c>
      <c r="E36" s="261"/>
      <c r="F36" s="229"/>
      <c r="G36" s="216"/>
      <c r="H36" s="216"/>
      <c r="I36" s="216"/>
      <c r="J36" s="216"/>
      <c r="K36" s="216"/>
      <c r="L36" s="216"/>
      <c r="M36" s="221"/>
      <c r="N36" s="216"/>
      <c r="O36" s="216"/>
    </row>
    <row r="37" spans="1:16" ht="12.75">
      <c r="A37" s="229" t="s">
        <v>58</v>
      </c>
      <c r="B37" s="284">
        <v>359535</v>
      </c>
      <c r="C37" s="266"/>
      <c r="D37" s="253">
        <v>359535</v>
      </c>
      <c r="E37" s="261"/>
      <c r="F37" s="264"/>
      <c r="G37" s="216"/>
      <c r="H37" s="216"/>
      <c r="I37" s="216"/>
      <c r="J37" s="216"/>
      <c r="K37" s="216"/>
      <c r="L37" s="216"/>
      <c r="M37" s="221"/>
      <c r="N37" s="289"/>
      <c r="O37" s="216"/>
      <c r="P37" s="245"/>
    </row>
    <row r="38" spans="1:15" ht="11.25">
      <c r="A38" s="229" t="s">
        <v>59</v>
      </c>
      <c r="B38" s="279">
        <f>63473+50017+1466+352+650+2</f>
        <v>115960</v>
      </c>
      <c r="C38" s="266"/>
      <c r="D38" s="258">
        <f>71000+49797+1467+206+651</f>
        <v>123121</v>
      </c>
      <c r="E38" s="248"/>
      <c r="F38" s="255"/>
      <c r="G38" s="225" t="s">
        <v>18</v>
      </c>
      <c r="H38" s="224" t="s">
        <v>38</v>
      </c>
      <c r="I38" s="224" t="s">
        <v>38</v>
      </c>
      <c r="J38" s="224" t="s">
        <v>312</v>
      </c>
      <c r="K38" s="224" t="s">
        <v>313</v>
      </c>
      <c r="L38" s="224" t="s">
        <v>47</v>
      </c>
      <c r="M38" s="219" t="s">
        <v>29</v>
      </c>
      <c r="N38" s="290"/>
      <c r="O38" s="216"/>
    </row>
    <row r="39" spans="1:15" ht="11.25">
      <c r="A39" s="229" t="s">
        <v>56</v>
      </c>
      <c r="B39" s="281">
        <v>5748</v>
      </c>
      <c r="C39" s="266"/>
      <c r="D39" s="260">
        <v>5185</v>
      </c>
      <c r="E39" s="261"/>
      <c r="F39" s="255"/>
      <c r="G39" s="225"/>
      <c r="H39" s="223" t="s">
        <v>39</v>
      </c>
      <c r="I39" s="223" t="s">
        <v>0</v>
      </c>
      <c r="J39" s="223" t="s">
        <v>314</v>
      </c>
      <c r="K39" s="223" t="s">
        <v>314</v>
      </c>
      <c r="L39" s="223" t="s">
        <v>315</v>
      </c>
      <c r="M39" s="288" t="s">
        <v>300</v>
      </c>
      <c r="N39" s="216"/>
      <c r="O39" s="216"/>
    </row>
    <row r="40" spans="1:15" ht="11.25">
      <c r="A40" s="229"/>
      <c r="B40" s="230"/>
      <c r="C40" s="230"/>
      <c r="D40" s="216"/>
      <c r="E40" s="261"/>
      <c r="F40" s="255"/>
      <c r="G40" s="216"/>
      <c r="H40" s="230"/>
      <c r="I40" s="230"/>
      <c r="J40" s="230"/>
      <c r="K40" s="230"/>
      <c r="L40" s="230"/>
      <c r="M40" s="291"/>
      <c r="N40" s="216"/>
      <c r="O40" s="216"/>
    </row>
    <row r="41" spans="1:13" ht="12" thickBot="1">
      <c r="A41" s="274" t="s">
        <v>316</v>
      </c>
      <c r="B41" s="267">
        <f>B26+B32+B36</f>
        <v>417459</v>
      </c>
      <c r="C41" s="292"/>
      <c r="D41" s="269">
        <f>D26+D32+D36</f>
        <v>425215</v>
      </c>
      <c r="E41" s="261"/>
      <c r="F41" s="293"/>
      <c r="G41" s="216" t="s">
        <v>317</v>
      </c>
      <c r="H41" s="261">
        <v>48500</v>
      </c>
      <c r="I41" s="261">
        <v>106700</v>
      </c>
      <c r="J41" s="261">
        <v>23872</v>
      </c>
      <c r="K41" s="261">
        <v>59914</v>
      </c>
      <c r="L41" s="261">
        <v>-437251</v>
      </c>
      <c r="M41" s="254">
        <f>L41+K41+J41+I41+H41</f>
        <v>-198265</v>
      </c>
    </row>
    <row r="42" spans="1:13" ht="12" thickTop="1">
      <c r="A42" s="229" t="s">
        <v>209</v>
      </c>
      <c r="B42" s="294">
        <f>B26/4850</f>
        <v>-41.58288659793814</v>
      </c>
      <c r="C42" s="294"/>
      <c r="D42" s="295">
        <f>D26/4850</f>
        <v>-42.036907216494846</v>
      </c>
      <c r="E42" s="261"/>
      <c r="F42" s="255"/>
      <c r="G42" s="216"/>
      <c r="H42" s="261"/>
      <c r="I42" s="261"/>
      <c r="J42" s="261"/>
      <c r="K42" s="261"/>
      <c r="L42" s="261"/>
      <c r="M42" s="254"/>
    </row>
    <row r="43" spans="1:13" ht="13.5">
      <c r="A43" s="229"/>
      <c r="B43" s="230"/>
      <c r="C43" s="230"/>
      <c r="D43" s="216"/>
      <c r="E43" s="296"/>
      <c r="F43" s="255"/>
      <c r="G43" s="216" t="s">
        <v>318</v>
      </c>
      <c r="H43" s="261">
        <v>0</v>
      </c>
      <c r="I43" s="261">
        <v>0</v>
      </c>
      <c r="J43" s="261"/>
      <c r="K43" s="261">
        <v>0</v>
      </c>
      <c r="L43" s="261">
        <v>3118</v>
      </c>
      <c r="M43" s="254">
        <v>3118</v>
      </c>
    </row>
    <row r="44" spans="1:13" ht="11.25">
      <c r="A44" s="229"/>
      <c r="B44" s="230"/>
      <c r="C44" s="230"/>
      <c r="D44" s="216"/>
      <c r="E44" s="216"/>
      <c r="F44" s="255"/>
      <c r="G44" s="216" t="s">
        <v>319</v>
      </c>
      <c r="H44" s="261"/>
      <c r="I44" s="261"/>
      <c r="J44" s="261"/>
      <c r="K44" s="261"/>
      <c r="L44" s="261"/>
      <c r="M44" s="254"/>
    </row>
    <row r="45" spans="1:13" ht="13.5">
      <c r="A45" s="232" t="s">
        <v>307</v>
      </c>
      <c r="B45" s="286" t="s">
        <v>308</v>
      </c>
      <c r="C45" s="286"/>
      <c r="D45" s="286"/>
      <c r="E45" s="216"/>
      <c r="F45" s="255"/>
      <c r="G45" s="216" t="s">
        <v>320</v>
      </c>
      <c r="H45" s="296">
        <f>SUM(H41:H44)</f>
        <v>48500</v>
      </c>
      <c r="I45" s="296">
        <f>SUM(I41:I44)</f>
        <v>106700</v>
      </c>
      <c r="J45" s="296">
        <f>SUM(J41:J44)</f>
        <v>23872</v>
      </c>
      <c r="K45" s="296">
        <f>SUM(K41:K44)</f>
        <v>59914</v>
      </c>
      <c r="L45" s="296">
        <f>SUM(L41:L44)</f>
        <v>-434133</v>
      </c>
      <c r="M45" s="270">
        <f>L45+K45+J45+I45+H45</f>
        <v>-195147</v>
      </c>
    </row>
    <row r="46" spans="1:13" ht="12" thickBot="1">
      <c r="A46" s="297" t="s">
        <v>321</v>
      </c>
      <c r="B46" s="298" t="s">
        <v>322</v>
      </c>
      <c r="C46" s="298"/>
      <c r="D46" s="298"/>
      <c r="E46" s="299"/>
      <c r="F46" s="255"/>
      <c r="G46" s="216"/>
      <c r="H46" s="216"/>
      <c r="I46" s="216"/>
      <c r="J46" s="216"/>
      <c r="K46" s="216"/>
      <c r="L46" s="216"/>
      <c r="M46" s="221"/>
    </row>
    <row r="47" spans="1:13" ht="15" customHeight="1">
      <c r="A47" s="300"/>
      <c r="B47" s="301"/>
      <c r="C47" s="301"/>
      <c r="D47" s="214"/>
      <c r="E47" s="214"/>
      <c r="F47" s="271"/>
      <c r="G47" s="216"/>
      <c r="H47" s="216"/>
      <c r="I47" s="216"/>
      <c r="J47" s="216"/>
      <c r="K47" s="216"/>
      <c r="L47" s="216"/>
      <c r="M47" s="221"/>
    </row>
    <row r="48" spans="1:13" ht="12.75">
      <c r="A48" s="451" t="s">
        <v>323</v>
      </c>
      <c r="B48" s="452"/>
      <c r="C48" s="452"/>
      <c r="D48" s="452"/>
      <c r="E48" s="224"/>
      <c r="F48" s="220"/>
      <c r="G48" s="225" t="s">
        <v>18</v>
      </c>
      <c r="H48" s="224" t="s">
        <v>38</v>
      </c>
      <c r="I48" s="224" t="s">
        <v>38</v>
      </c>
      <c r="J48" s="224" t="s">
        <v>312</v>
      </c>
      <c r="K48" s="224" t="s">
        <v>313</v>
      </c>
      <c r="L48" s="224" t="s">
        <v>47</v>
      </c>
      <c r="M48" s="219" t="s">
        <v>29</v>
      </c>
    </row>
    <row r="49" spans="1:13" ht="12.75" customHeight="1">
      <c r="A49" s="448" t="s">
        <v>293</v>
      </c>
      <c r="B49" s="449"/>
      <c r="C49" s="449"/>
      <c r="D49" s="449"/>
      <c r="E49" s="224"/>
      <c r="F49" s="220"/>
      <c r="G49" s="225"/>
      <c r="H49" s="223" t="s">
        <v>39</v>
      </c>
      <c r="I49" s="223" t="s">
        <v>0</v>
      </c>
      <c r="J49" s="223" t="s">
        <v>314</v>
      </c>
      <c r="K49" s="223" t="s">
        <v>314</v>
      </c>
      <c r="L49" s="223" t="s">
        <v>315</v>
      </c>
      <c r="M49" s="288" t="s">
        <v>23</v>
      </c>
    </row>
    <row r="50" spans="1:13" ht="11.25">
      <c r="A50" s="229"/>
      <c r="B50" s="286"/>
      <c r="C50" s="286"/>
      <c r="D50" s="286"/>
      <c r="E50" s="224"/>
      <c r="F50" s="220"/>
      <c r="G50" s="225"/>
      <c r="H50" s="223"/>
      <c r="I50" s="223"/>
      <c r="J50" s="223"/>
      <c r="K50" s="223"/>
      <c r="L50" s="223"/>
      <c r="M50" s="288"/>
    </row>
    <row r="51" spans="1:13" ht="11.25">
      <c r="A51" s="232" t="s">
        <v>18</v>
      </c>
      <c r="B51" s="226" t="s">
        <v>296</v>
      </c>
      <c r="C51" s="226"/>
      <c r="D51" s="226" t="s">
        <v>296</v>
      </c>
      <c r="E51" s="238"/>
      <c r="F51" s="240"/>
      <c r="G51" s="216"/>
      <c r="H51" s="230"/>
      <c r="I51" s="230"/>
      <c r="J51" s="230"/>
      <c r="K51" s="230"/>
      <c r="L51" s="230"/>
      <c r="M51" s="291"/>
    </row>
    <row r="52" spans="1:13" ht="11.25">
      <c r="A52" s="232"/>
      <c r="B52" s="227">
        <v>41364</v>
      </c>
      <c r="C52" s="227"/>
      <c r="D52" s="227">
        <v>40999</v>
      </c>
      <c r="E52" s="231"/>
      <c r="F52" s="302"/>
      <c r="G52" s="216" t="s">
        <v>324</v>
      </c>
      <c r="H52" s="261">
        <f>H45</f>
        <v>48500</v>
      </c>
      <c r="I52" s="261">
        <f>I45</f>
        <v>106700</v>
      </c>
      <c r="J52" s="261">
        <f>J45</f>
        <v>23872</v>
      </c>
      <c r="K52" s="261">
        <v>52409</v>
      </c>
      <c r="L52" s="261">
        <v>-435360</v>
      </c>
      <c r="M52" s="254">
        <f>L52+K52+J52+I52+H52</f>
        <v>-203879</v>
      </c>
    </row>
    <row r="53" spans="1:13" ht="11.25">
      <c r="A53" s="229"/>
      <c r="B53" s="303" t="s">
        <v>300</v>
      </c>
      <c r="C53" s="238"/>
      <c r="D53" s="303" t="s">
        <v>300</v>
      </c>
      <c r="E53" s="231"/>
      <c r="F53" s="302"/>
      <c r="G53" s="216"/>
      <c r="H53" s="261"/>
      <c r="I53" s="261"/>
      <c r="J53" s="261"/>
      <c r="K53" s="261"/>
      <c r="L53" s="261"/>
      <c r="M53" s="254"/>
    </row>
    <row r="54" spans="1:13" ht="11.25">
      <c r="A54" s="232" t="s">
        <v>19</v>
      </c>
      <c r="B54" s="231">
        <f>112621</f>
        <v>112621</v>
      </c>
      <c r="C54" s="231"/>
      <c r="D54" s="231">
        <v>127402</v>
      </c>
      <c r="E54" s="231"/>
      <c r="F54" s="302"/>
      <c r="G54" s="216" t="s">
        <v>318</v>
      </c>
      <c r="H54" s="261">
        <v>0</v>
      </c>
      <c r="I54" s="261">
        <v>0</v>
      </c>
      <c r="J54" s="261"/>
      <c r="K54" s="261">
        <v>0</v>
      </c>
      <c r="L54" s="261">
        <f>B63</f>
        <v>2202</v>
      </c>
      <c r="M54" s="254">
        <f>SUM(H54:L54)</f>
        <v>2202</v>
      </c>
    </row>
    <row r="55" spans="1:13" ht="11.25">
      <c r="A55" s="232" t="s">
        <v>27</v>
      </c>
      <c r="B55" s="247">
        <f>103468</f>
        <v>103468</v>
      </c>
      <c r="C55" s="231"/>
      <c r="D55" s="247">
        <v>114843</v>
      </c>
      <c r="E55" s="216"/>
      <c r="F55" s="229"/>
      <c r="G55" s="216" t="s">
        <v>325</v>
      </c>
      <c r="H55" s="261"/>
      <c r="I55" s="261"/>
      <c r="J55" s="261"/>
      <c r="K55" s="261"/>
      <c r="L55" s="261"/>
      <c r="M55" s="254"/>
    </row>
    <row r="56" spans="1:13" ht="13.5">
      <c r="A56" s="229"/>
      <c r="B56" s="230"/>
      <c r="C56" s="230"/>
      <c r="D56" s="216"/>
      <c r="E56" s="304"/>
      <c r="F56" s="308"/>
      <c r="G56" s="216" t="s">
        <v>258</v>
      </c>
      <c r="H56" s="296">
        <f aca="true" t="shared" si="0" ref="H56:M56">SUM(H52:H55)</f>
        <v>48500</v>
      </c>
      <c r="I56" s="296">
        <f t="shared" si="0"/>
        <v>106700</v>
      </c>
      <c r="J56" s="296">
        <f t="shared" si="0"/>
        <v>23872</v>
      </c>
      <c r="K56" s="296">
        <f t="shared" si="0"/>
        <v>52409</v>
      </c>
      <c r="L56" s="296">
        <f t="shared" si="0"/>
        <v>-433158</v>
      </c>
      <c r="M56" s="270">
        <f t="shared" si="0"/>
        <v>-201677</v>
      </c>
    </row>
    <row r="57" spans="1:13" ht="11.25">
      <c r="A57" s="232" t="s">
        <v>24</v>
      </c>
      <c r="B57" s="231">
        <f>B54-B55</f>
        <v>9153</v>
      </c>
      <c r="C57" s="231">
        <f>C54-C55</f>
        <v>0</v>
      </c>
      <c r="D57" s="231">
        <v>12559</v>
      </c>
      <c r="E57" s="262"/>
      <c r="F57" s="264"/>
      <c r="G57" s="216"/>
      <c r="H57" s="216"/>
      <c r="I57" s="216"/>
      <c r="J57" s="216"/>
      <c r="K57" s="216"/>
      <c r="L57" s="216"/>
      <c r="M57" s="221"/>
    </row>
    <row r="58" spans="1:13" ht="11.25">
      <c r="A58" s="232" t="s">
        <v>26</v>
      </c>
      <c r="B58" s="244">
        <f>6243</f>
        <v>6243</v>
      </c>
      <c r="C58" s="256"/>
      <c r="D58" s="247">
        <v>8606</v>
      </c>
      <c r="E58" s="304"/>
      <c r="F58" s="308"/>
      <c r="G58" s="216"/>
      <c r="H58" s="216"/>
      <c r="I58" s="216"/>
      <c r="J58" s="216"/>
      <c r="K58" s="216"/>
      <c r="L58" s="216"/>
      <c r="M58" s="221"/>
    </row>
    <row r="59" spans="1:13" ht="11.25">
      <c r="A59" s="232" t="s">
        <v>326</v>
      </c>
      <c r="B59" s="231">
        <f>B57-B58</f>
        <v>2910</v>
      </c>
      <c r="C59" s="231">
        <f>C57-C58</f>
        <v>0</v>
      </c>
      <c r="D59" s="231">
        <v>3953</v>
      </c>
      <c r="E59" s="309"/>
      <c r="F59" s="310"/>
      <c r="G59" s="216"/>
      <c r="H59" s="216"/>
      <c r="I59" s="216"/>
      <c r="J59" s="216"/>
      <c r="K59" s="216"/>
      <c r="L59" s="216"/>
      <c r="M59" s="221"/>
    </row>
    <row r="60" spans="1:13" ht="11.25">
      <c r="A60" s="232" t="s">
        <v>327</v>
      </c>
      <c r="B60" s="247">
        <v>145</v>
      </c>
      <c r="C60" s="231"/>
      <c r="D60" s="247">
        <v>198</v>
      </c>
      <c r="E60" s="304"/>
      <c r="F60" s="308"/>
      <c r="G60" s="216"/>
      <c r="H60" s="216"/>
      <c r="I60" s="216"/>
      <c r="J60" s="216"/>
      <c r="K60" s="216"/>
      <c r="L60" s="216"/>
      <c r="M60" s="221"/>
    </row>
    <row r="61" spans="1:13" ht="11.25">
      <c r="A61" s="232" t="s">
        <v>328</v>
      </c>
      <c r="B61" s="231">
        <f>B59-B60</f>
        <v>2765</v>
      </c>
      <c r="C61" s="231"/>
      <c r="D61" s="231">
        <v>3755</v>
      </c>
      <c r="E61" s="309"/>
      <c r="F61" s="310"/>
      <c r="G61" s="216"/>
      <c r="H61" s="224" t="s">
        <v>307</v>
      </c>
      <c r="I61" s="216"/>
      <c r="J61" s="216"/>
      <c r="K61" s="216"/>
      <c r="L61" s="224" t="s">
        <v>308</v>
      </c>
      <c r="M61" s="221"/>
    </row>
    <row r="62" spans="1:13" ht="11.25">
      <c r="A62" s="232" t="s">
        <v>329</v>
      </c>
      <c r="B62" s="244">
        <v>563</v>
      </c>
      <c r="C62" s="256"/>
      <c r="D62" s="247">
        <v>637</v>
      </c>
      <c r="E62" s="304"/>
      <c r="F62" s="308"/>
      <c r="G62" s="216"/>
      <c r="H62" s="230" t="s">
        <v>330</v>
      </c>
      <c r="I62" s="216"/>
      <c r="J62" s="216"/>
      <c r="K62" s="311"/>
      <c r="L62" s="230" t="s">
        <v>322</v>
      </c>
      <c r="M62" s="221"/>
    </row>
    <row r="63" spans="1:13" ht="12" thickBot="1">
      <c r="A63" s="232" t="s">
        <v>331</v>
      </c>
      <c r="B63" s="312">
        <f>B61-B62</f>
        <v>2202</v>
      </c>
      <c r="C63" s="231"/>
      <c r="D63" s="312">
        <v>3118</v>
      </c>
      <c r="E63" s="238"/>
      <c r="F63" s="240"/>
      <c r="G63" s="216"/>
      <c r="H63" s="216"/>
      <c r="I63" s="216"/>
      <c r="J63" s="216"/>
      <c r="K63" s="216"/>
      <c r="L63" s="216"/>
      <c r="M63" s="221"/>
    </row>
    <row r="64" spans="1:13" ht="12" thickTop="1">
      <c r="A64" s="229"/>
      <c r="B64" s="230"/>
      <c r="C64" s="230"/>
      <c r="D64" s="216"/>
      <c r="E64" s="313"/>
      <c r="F64" s="314"/>
      <c r="G64" s="216"/>
      <c r="H64" s="216"/>
      <c r="I64" s="216"/>
      <c r="J64" s="216"/>
      <c r="K64" s="216"/>
      <c r="L64" s="216"/>
      <c r="M64" s="221"/>
    </row>
    <row r="65" spans="1:13" ht="11.25">
      <c r="A65" s="232" t="s">
        <v>332</v>
      </c>
      <c r="B65" s="315">
        <f>B63/4850</f>
        <v>0.454020618556701</v>
      </c>
      <c r="C65" s="315"/>
      <c r="D65" s="315">
        <v>0.6428865979381443</v>
      </c>
      <c r="E65" s="313"/>
      <c r="F65" s="314"/>
      <c r="G65" s="316" t="s">
        <v>333</v>
      </c>
      <c r="H65" s="216"/>
      <c r="I65" s="216"/>
      <c r="J65" s="216"/>
      <c r="K65" s="216"/>
      <c r="L65" s="216"/>
      <c r="M65" s="221"/>
    </row>
    <row r="66" spans="1:13" ht="12" thickBot="1">
      <c r="A66" s="229"/>
      <c r="B66" s="230"/>
      <c r="C66" s="230"/>
      <c r="D66" s="216"/>
      <c r="E66" s="313"/>
      <c r="F66" s="317"/>
      <c r="G66" s="318" t="s">
        <v>334</v>
      </c>
      <c r="H66" s="299"/>
      <c r="I66" s="299"/>
      <c r="J66" s="299"/>
      <c r="K66" s="299"/>
      <c r="L66" s="299"/>
      <c r="M66" s="319"/>
    </row>
    <row r="67" spans="1:13" ht="11.25">
      <c r="A67" s="229" t="s">
        <v>335</v>
      </c>
      <c r="B67" s="320"/>
      <c r="C67" s="320"/>
      <c r="D67" s="320"/>
      <c r="E67" s="321"/>
      <c r="F67" s="266"/>
      <c r="G67" s="216"/>
      <c r="H67" s="216"/>
      <c r="I67" s="216"/>
      <c r="J67" s="216"/>
      <c r="K67" s="216"/>
      <c r="L67" s="216"/>
      <c r="M67" s="216"/>
    </row>
    <row r="68" spans="1:13" ht="11.25">
      <c r="A68" s="229" t="s">
        <v>336</v>
      </c>
      <c r="B68" s="320"/>
      <c r="C68" s="320"/>
      <c r="D68" s="320"/>
      <c r="E68" s="321"/>
      <c r="F68" s="266"/>
      <c r="G68" s="216"/>
      <c r="H68" s="216"/>
      <c r="I68" s="216"/>
      <c r="J68" s="216"/>
      <c r="K68" s="216"/>
      <c r="L68" s="216"/>
      <c r="M68" s="216"/>
    </row>
    <row r="69" spans="1:13" ht="11.25">
      <c r="A69" s="229" t="s">
        <v>337</v>
      </c>
      <c r="B69" s="320"/>
      <c r="C69" s="320"/>
      <c r="D69" s="320"/>
      <c r="E69" s="321"/>
      <c r="F69" s="266"/>
      <c r="G69" s="216"/>
      <c r="H69" s="216"/>
      <c r="I69" s="216"/>
      <c r="J69" s="216"/>
      <c r="K69" s="216"/>
      <c r="L69" s="216"/>
      <c r="M69" s="216"/>
    </row>
    <row r="70" spans="1:13" ht="11.25">
      <c r="A70" s="229" t="s">
        <v>338</v>
      </c>
      <c r="B70" s="320"/>
      <c r="C70" s="320"/>
      <c r="D70" s="320"/>
      <c r="E70" s="291"/>
      <c r="F70" s="230"/>
      <c r="G70" s="216"/>
      <c r="H70" s="216"/>
      <c r="I70" s="216"/>
      <c r="J70" s="216"/>
      <c r="K70" s="216"/>
      <c r="L70" s="216"/>
      <c r="M70" s="216"/>
    </row>
    <row r="71" spans="1:13" ht="11.25">
      <c r="A71" s="229"/>
      <c r="B71" s="320"/>
      <c r="C71" s="320"/>
      <c r="D71" s="320"/>
      <c r="E71" s="291"/>
      <c r="F71" s="230"/>
      <c r="G71" s="216"/>
      <c r="H71" s="216"/>
      <c r="I71" s="216"/>
      <c r="J71" s="216"/>
      <c r="K71" s="216"/>
      <c r="L71" s="216"/>
      <c r="M71" s="216"/>
    </row>
    <row r="72" spans="1:13" ht="11.25">
      <c r="A72" s="229"/>
      <c r="B72" s="322"/>
      <c r="C72" s="322"/>
      <c r="D72" s="266"/>
      <c r="E72" s="291"/>
      <c r="F72" s="230"/>
      <c r="G72" s="216"/>
      <c r="H72" s="216"/>
      <c r="I72" s="216"/>
      <c r="J72" s="216"/>
      <c r="K72" s="216"/>
      <c r="L72" s="216"/>
      <c r="M72" s="216"/>
    </row>
    <row r="73" spans="1:13" ht="12.75" customHeight="1">
      <c r="A73" s="232" t="s">
        <v>307</v>
      </c>
      <c r="B73" s="449" t="s">
        <v>308</v>
      </c>
      <c r="C73" s="449"/>
      <c r="D73" s="449"/>
      <c r="E73" s="221"/>
      <c r="F73" s="216"/>
      <c r="G73" s="216"/>
      <c r="H73" s="216"/>
      <c r="I73" s="216"/>
      <c r="J73" s="216"/>
      <c r="K73" s="216"/>
      <c r="L73" s="216"/>
      <c r="M73" s="216"/>
    </row>
    <row r="74" spans="1:13" ht="13.5" customHeight="1" thickBot="1">
      <c r="A74" s="297" t="s">
        <v>321</v>
      </c>
      <c r="B74" s="450" t="s">
        <v>339</v>
      </c>
      <c r="C74" s="450"/>
      <c r="D74" s="450"/>
      <c r="E74" s="319"/>
      <c r="F74" s="216"/>
      <c r="G74" s="216"/>
      <c r="H74" s="216"/>
      <c r="I74" s="216"/>
      <c r="J74" s="216"/>
      <c r="K74" s="216"/>
      <c r="L74" s="216"/>
      <c r="M74" s="216"/>
    </row>
  </sheetData>
  <mergeCells count="11">
    <mergeCell ref="G34:L34"/>
    <mergeCell ref="G35:K35"/>
    <mergeCell ref="A48:D48"/>
    <mergeCell ref="A1:D1"/>
    <mergeCell ref="A2:D2"/>
    <mergeCell ref="G2:L2"/>
    <mergeCell ref="G3:L3"/>
    <mergeCell ref="A49:D49"/>
    <mergeCell ref="B73:D73"/>
    <mergeCell ref="B74:D74"/>
    <mergeCell ref="A7:D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K57"/>
  <sheetViews>
    <sheetView zoomScalePageLayoutView="0" workbookViewId="0" topLeftCell="A17">
      <selection activeCell="C21" sqref="C21"/>
    </sheetView>
  </sheetViews>
  <sheetFormatPr defaultColWidth="9.140625" defaultRowHeight="12.75"/>
  <cols>
    <col min="2" max="2" width="36.00390625" style="0" customWidth="1"/>
    <col min="3" max="3" width="4.140625" style="0" customWidth="1"/>
    <col min="4" max="4" width="4.57421875" style="0" customWidth="1"/>
    <col min="5" max="5" width="8.7109375" style="3" hidden="1" customWidth="1"/>
    <col min="6" max="6" width="15.57421875" style="0" customWidth="1"/>
    <col min="7" max="7" width="1.7109375" style="2" customWidth="1"/>
    <col min="8" max="8" width="15.140625" style="0" customWidth="1"/>
    <col min="9" max="9" width="9.28125" style="0" bestFit="1" customWidth="1"/>
    <col min="11" max="11" width="14.421875" style="0" customWidth="1"/>
  </cols>
  <sheetData>
    <row r="1" ht="13.5" thickBot="1"/>
    <row r="2" spans="2:8" ht="15.75" customHeight="1">
      <c r="B2" s="425" t="s">
        <v>51</v>
      </c>
      <c r="C2" s="360"/>
      <c r="D2" s="360"/>
      <c r="E2" s="360"/>
      <c r="F2" s="360"/>
      <c r="G2" s="360"/>
      <c r="H2" s="361"/>
    </row>
    <row r="3" spans="2:8" ht="15.75">
      <c r="B3" s="362" t="s">
        <v>34</v>
      </c>
      <c r="C3" s="305"/>
      <c r="D3" s="305"/>
      <c r="E3" s="305"/>
      <c r="F3" s="305"/>
      <c r="G3" s="305"/>
      <c r="H3" s="306"/>
    </row>
    <row r="4" spans="2:8" ht="16.5" thickBot="1">
      <c r="B4" s="362" t="s">
        <v>285</v>
      </c>
      <c r="C4" s="305"/>
      <c r="D4" s="305"/>
      <c r="E4" s="305"/>
      <c r="F4" s="305"/>
      <c r="G4" s="305"/>
      <c r="H4" s="306"/>
    </row>
    <row r="5" spans="2:8" ht="12.75">
      <c r="B5" s="183" t="s">
        <v>66</v>
      </c>
      <c r="C5" s="184"/>
      <c r="D5" s="184"/>
      <c r="E5" s="185" t="s">
        <v>17</v>
      </c>
      <c r="F5" s="185" t="s">
        <v>229</v>
      </c>
      <c r="G5" s="207"/>
      <c r="H5" s="208" t="s">
        <v>211</v>
      </c>
    </row>
    <row r="6" spans="2:8" ht="12.75">
      <c r="B6" s="174"/>
      <c r="C6" s="25"/>
      <c r="D6" s="25"/>
      <c r="E6" s="38"/>
      <c r="F6" s="38">
        <v>2013</v>
      </c>
      <c r="G6" s="88"/>
      <c r="H6" s="128">
        <v>2012</v>
      </c>
    </row>
    <row r="7" spans="2:8" ht="13.5" thickBot="1">
      <c r="B7" s="178"/>
      <c r="C7" s="179"/>
      <c r="D7" s="179"/>
      <c r="E7" s="180"/>
      <c r="F7" s="180" t="s">
        <v>23</v>
      </c>
      <c r="G7" s="181"/>
      <c r="H7" s="182" t="s">
        <v>23</v>
      </c>
    </row>
    <row r="8" spans="2:8" ht="13.5" thickBot="1">
      <c r="B8" s="7"/>
      <c r="C8" s="7"/>
      <c r="D8" s="7"/>
      <c r="E8" s="4"/>
      <c r="F8" s="4"/>
      <c r="G8" s="17"/>
      <c r="H8" s="4"/>
    </row>
    <row r="9" spans="2:8" ht="12.75">
      <c r="B9" s="183" t="s">
        <v>7</v>
      </c>
      <c r="C9" s="184"/>
      <c r="D9" s="184"/>
      <c r="E9" s="185"/>
      <c r="F9" s="186">
        <v>145680083.45000002</v>
      </c>
      <c r="G9" s="187"/>
      <c r="H9" s="188">
        <v>147574654.45000002</v>
      </c>
    </row>
    <row r="10" spans="2:11" ht="12.75">
      <c r="B10" s="189" t="s">
        <v>35</v>
      </c>
      <c r="C10" s="27"/>
      <c r="D10" s="27"/>
      <c r="E10" s="190"/>
      <c r="F10" s="11">
        <v>123847505.45000002</v>
      </c>
      <c r="G10" s="22"/>
      <c r="H10" s="191">
        <v>125742076.45000002</v>
      </c>
      <c r="K10" s="20"/>
    </row>
    <row r="11" spans="2:8" ht="12.75">
      <c r="B11" s="189" t="s">
        <v>63</v>
      </c>
      <c r="C11" s="27"/>
      <c r="D11" s="27"/>
      <c r="E11" s="190">
        <v>2</v>
      </c>
      <c r="F11" s="14">
        <v>1472547</v>
      </c>
      <c r="G11" s="22"/>
      <c r="H11" s="192">
        <v>1472547</v>
      </c>
    </row>
    <row r="12" spans="2:11" ht="12.75">
      <c r="B12" s="189" t="s">
        <v>52</v>
      </c>
      <c r="C12" s="27"/>
      <c r="D12" s="27"/>
      <c r="E12" s="190">
        <v>3</v>
      </c>
      <c r="F12" s="18">
        <v>20360031</v>
      </c>
      <c r="G12" s="22"/>
      <c r="H12" s="193">
        <v>20360031</v>
      </c>
      <c r="K12" s="20"/>
    </row>
    <row r="13" spans="2:8" ht="12.75">
      <c r="B13" s="189"/>
      <c r="C13" s="27"/>
      <c r="D13" s="27"/>
      <c r="E13" s="127"/>
      <c r="F13" s="10"/>
      <c r="G13" s="22"/>
      <c r="H13" s="194"/>
    </row>
    <row r="14" spans="2:8" ht="12.75">
      <c r="B14" s="174" t="s">
        <v>8</v>
      </c>
      <c r="C14" s="25"/>
      <c r="D14" s="25"/>
      <c r="E14" s="127"/>
      <c r="F14" s="10">
        <v>271779377</v>
      </c>
      <c r="G14" s="10">
        <f>SUM(G15:G18)</f>
        <v>0</v>
      </c>
      <c r="H14" s="194">
        <v>277640304</v>
      </c>
    </row>
    <row r="15" spans="2:8" ht="12.75">
      <c r="B15" s="195" t="s">
        <v>53</v>
      </c>
      <c r="C15" s="98"/>
      <c r="D15" s="98"/>
      <c r="E15" s="190">
        <v>4</v>
      </c>
      <c r="F15" s="11">
        <v>113670499</v>
      </c>
      <c r="G15" s="177"/>
      <c r="H15" s="191">
        <v>123273215</v>
      </c>
    </row>
    <row r="16" spans="2:8" ht="12.75">
      <c r="B16" s="195" t="s">
        <v>54</v>
      </c>
      <c r="C16" s="98"/>
      <c r="D16" s="98"/>
      <c r="E16" s="190">
        <v>5</v>
      </c>
      <c r="F16" s="14">
        <v>124897733</v>
      </c>
      <c r="G16" s="177"/>
      <c r="H16" s="192">
        <v>122327036</v>
      </c>
    </row>
    <row r="17" spans="2:9" ht="12.75">
      <c r="B17" s="195" t="s">
        <v>49</v>
      </c>
      <c r="C17" s="98"/>
      <c r="D17" s="98"/>
      <c r="E17" s="190">
        <v>6</v>
      </c>
      <c r="F17" s="14">
        <v>30670854</v>
      </c>
      <c r="G17" s="177"/>
      <c r="H17" s="192">
        <v>29897667</v>
      </c>
      <c r="I17" s="20"/>
    </row>
    <row r="18" spans="2:11" ht="12.75">
      <c r="B18" s="195" t="s">
        <v>155</v>
      </c>
      <c r="C18" s="98"/>
      <c r="D18" s="98"/>
      <c r="E18" s="190">
        <v>7</v>
      </c>
      <c r="F18" s="18">
        <v>2540291</v>
      </c>
      <c r="G18" s="177"/>
      <c r="H18" s="193">
        <v>2142386</v>
      </c>
      <c r="K18" s="20"/>
    </row>
    <row r="19" spans="2:8" ht="12.75">
      <c r="B19" s="195"/>
      <c r="C19" s="98"/>
      <c r="D19" s="98"/>
      <c r="E19" s="127"/>
      <c r="F19" s="22"/>
      <c r="G19" s="22"/>
      <c r="H19" s="196"/>
    </row>
    <row r="20" spans="2:8" ht="13.5" thickBot="1">
      <c r="B20" s="174" t="s">
        <v>68</v>
      </c>
      <c r="C20" s="25"/>
      <c r="D20" s="25"/>
      <c r="E20" s="102"/>
      <c r="F20" s="12">
        <v>417459460.45000005</v>
      </c>
      <c r="G20" s="22"/>
      <c r="H20" s="197">
        <v>425214958.45000005</v>
      </c>
    </row>
    <row r="21" spans="2:8" ht="13.5" thickTop="1">
      <c r="B21" s="189"/>
      <c r="C21" s="27"/>
      <c r="D21" s="27"/>
      <c r="E21" s="127"/>
      <c r="F21" s="10"/>
      <c r="G21" s="22"/>
      <c r="H21" s="194"/>
    </row>
    <row r="22" spans="2:8" ht="12.75">
      <c r="B22" s="174" t="s">
        <v>67</v>
      </c>
      <c r="C22" s="25"/>
      <c r="D22" s="25"/>
      <c r="E22" s="38"/>
      <c r="F22" s="24"/>
      <c r="G22" s="24"/>
      <c r="H22" s="198"/>
    </row>
    <row r="23" spans="2:8" ht="12.75">
      <c r="B23" s="189"/>
      <c r="C23" s="27"/>
      <c r="D23" s="27"/>
      <c r="E23" s="38"/>
      <c r="F23" s="24"/>
      <c r="G23" s="24"/>
      <c r="H23" s="198"/>
    </row>
    <row r="24" spans="2:8" ht="12.75">
      <c r="B24" s="199" t="s">
        <v>14</v>
      </c>
      <c r="C24" s="200"/>
      <c r="D24" s="200"/>
      <c r="E24" s="127"/>
      <c r="F24" s="10">
        <v>-201677501</v>
      </c>
      <c r="G24" s="22"/>
      <c r="H24" s="194">
        <v>-203879427</v>
      </c>
    </row>
    <row r="25" spans="2:8" ht="12.75">
      <c r="B25" s="195" t="s">
        <v>45</v>
      </c>
      <c r="C25" s="98"/>
      <c r="D25" s="98"/>
      <c r="E25" s="190">
        <v>8</v>
      </c>
      <c r="F25" s="11">
        <v>48500000</v>
      </c>
      <c r="G25" s="22"/>
      <c r="H25" s="191">
        <v>48500000</v>
      </c>
    </row>
    <row r="26" spans="2:8" ht="12.75">
      <c r="B26" s="195" t="s">
        <v>12</v>
      </c>
      <c r="C26" s="98"/>
      <c r="D26" s="98"/>
      <c r="E26" s="127">
        <v>9</v>
      </c>
      <c r="F26" s="14">
        <v>106700000</v>
      </c>
      <c r="G26" s="22"/>
      <c r="H26" s="192">
        <v>106700000</v>
      </c>
    </row>
    <row r="27" spans="2:8" ht="12.75">
      <c r="B27" s="195" t="s">
        <v>60</v>
      </c>
      <c r="C27" s="98"/>
      <c r="D27" s="98"/>
      <c r="E27" s="127">
        <v>10</v>
      </c>
      <c r="F27" s="14">
        <v>76281027</v>
      </c>
      <c r="G27" s="22"/>
      <c r="H27" s="192">
        <v>76281027</v>
      </c>
    </row>
    <row r="28" spans="2:8" ht="12.75">
      <c r="B28" s="195" t="s">
        <v>46</v>
      </c>
      <c r="C28" s="98"/>
      <c r="D28" s="98"/>
      <c r="E28" s="127">
        <v>11</v>
      </c>
      <c r="F28" s="18">
        <v>-433158528</v>
      </c>
      <c r="G28" s="22"/>
      <c r="H28" s="193">
        <v>-435360454</v>
      </c>
    </row>
    <row r="29" spans="2:8" ht="12.75">
      <c r="B29" s="195"/>
      <c r="C29" s="98"/>
      <c r="D29" s="98"/>
      <c r="E29" s="127"/>
      <c r="F29" s="22"/>
      <c r="G29" s="22"/>
      <c r="H29" s="196"/>
    </row>
    <row r="30" spans="2:8" ht="12.75">
      <c r="B30" s="199" t="s">
        <v>62</v>
      </c>
      <c r="C30" s="200"/>
      <c r="D30" s="200"/>
      <c r="E30" s="127"/>
      <c r="F30" s="10">
        <v>137892750</v>
      </c>
      <c r="G30" s="10">
        <f>SUM(G31:G32)</f>
        <v>0</v>
      </c>
      <c r="H30" s="194">
        <v>141252750</v>
      </c>
    </row>
    <row r="31" spans="2:8" ht="12.75">
      <c r="B31" s="195" t="s">
        <v>65</v>
      </c>
      <c r="C31" s="98"/>
      <c r="D31" s="98"/>
      <c r="E31" s="127">
        <v>12</v>
      </c>
      <c r="F31" s="11">
        <v>80692750</v>
      </c>
      <c r="G31" s="22"/>
      <c r="H31" s="191">
        <v>84052750</v>
      </c>
    </row>
    <row r="32" spans="2:8" ht="12.75">
      <c r="B32" s="195" t="s">
        <v>64</v>
      </c>
      <c r="C32" s="98"/>
      <c r="D32" s="98"/>
      <c r="E32" s="127">
        <v>13</v>
      </c>
      <c r="F32" s="18">
        <v>57200000</v>
      </c>
      <c r="G32" s="22"/>
      <c r="H32" s="193">
        <v>57200000</v>
      </c>
    </row>
    <row r="33" spans="2:8" ht="12.75">
      <c r="B33" s="195"/>
      <c r="C33" s="98"/>
      <c r="D33" s="98"/>
      <c r="E33" s="127"/>
      <c r="F33" s="22"/>
      <c r="G33" s="22"/>
      <c r="H33" s="196"/>
    </row>
    <row r="34" spans="2:8" ht="12.75">
      <c r="B34" s="174" t="s">
        <v>9</v>
      </c>
      <c r="C34" s="25"/>
      <c r="D34" s="25"/>
      <c r="E34" s="127"/>
      <c r="F34" s="10">
        <v>481244211</v>
      </c>
      <c r="G34" s="10">
        <f>G35+G36+G37+G38+G39+G40+G41</f>
        <v>0</v>
      </c>
      <c r="H34" s="10">
        <v>487841635</v>
      </c>
    </row>
    <row r="35" spans="2:8" ht="12.75">
      <c r="B35" s="175" t="s">
        <v>58</v>
      </c>
      <c r="C35" s="145"/>
      <c r="D35" s="145"/>
      <c r="E35" s="176">
        <v>14</v>
      </c>
      <c r="F35" s="11">
        <v>359535025</v>
      </c>
      <c r="G35" s="177"/>
      <c r="H35" s="191">
        <v>359535025</v>
      </c>
    </row>
    <row r="36" spans="2:8" ht="12.75">
      <c r="B36" s="175" t="s">
        <v>55</v>
      </c>
      <c r="C36" s="145"/>
      <c r="D36" s="145"/>
      <c r="E36" s="127">
        <v>15</v>
      </c>
      <c r="F36" s="14">
        <v>63473498</v>
      </c>
      <c r="G36" s="177"/>
      <c r="H36" s="192">
        <v>71000826</v>
      </c>
    </row>
    <row r="37" spans="2:8" ht="12.75">
      <c r="B37" s="175" t="s">
        <v>59</v>
      </c>
      <c r="C37" s="145"/>
      <c r="D37" s="145"/>
      <c r="E37" s="127">
        <v>16</v>
      </c>
      <c r="F37" s="14">
        <v>50017759</v>
      </c>
      <c r="G37" s="177"/>
      <c r="H37" s="192">
        <v>49796546</v>
      </c>
    </row>
    <row r="38" spans="2:8" ht="12.75">
      <c r="B38" s="195" t="s">
        <v>61</v>
      </c>
      <c r="C38" s="98"/>
      <c r="D38" s="98"/>
      <c r="E38" s="127"/>
      <c r="F38" s="14">
        <v>1466769</v>
      </c>
      <c r="G38" s="22"/>
      <c r="H38" s="192">
        <v>1466769</v>
      </c>
    </row>
    <row r="39" spans="2:8" ht="12.75">
      <c r="B39" s="195" t="s">
        <v>156</v>
      </c>
      <c r="C39" s="98"/>
      <c r="D39" s="98"/>
      <c r="E39" s="127">
        <v>17</v>
      </c>
      <c r="F39" s="14">
        <v>352354</v>
      </c>
      <c r="G39" s="22"/>
      <c r="H39" s="192">
        <v>206826</v>
      </c>
    </row>
    <row r="40" spans="2:8" ht="12.75">
      <c r="B40" s="175" t="s">
        <v>56</v>
      </c>
      <c r="C40" s="145"/>
      <c r="D40" s="145"/>
      <c r="E40" s="127">
        <v>18</v>
      </c>
      <c r="F40" s="14">
        <v>5747865</v>
      </c>
      <c r="G40" s="177"/>
      <c r="H40" s="192">
        <v>5184602</v>
      </c>
    </row>
    <row r="41" spans="2:8" ht="12.75">
      <c r="B41" s="175" t="s">
        <v>57</v>
      </c>
      <c r="C41" s="145"/>
      <c r="D41" s="145"/>
      <c r="E41" s="127"/>
      <c r="F41" s="18">
        <v>650941</v>
      </c>
      <c r="G41" s="177"/>
      <c r="H41" s="193">
        <v>651041</v>
      </c>
    </row>
    <row r="42" spans="2:8" ht="12.75">
      <c r="B42" s="175"/>
      <c r="C42" s="145"/>
      <c r="D42" s="145"/>
      <c r="E42" s="127"/>
      <c r="F42" s="22"/>
      <c r="G42" s="177"/>
      <c r="H42" s="196"/>
    </row>
    <row r="43" spans="2:8" ht="13.5" thickBot="1">
      <c r="B43" s="199" t="s">
        <v>69</v>
      </c>
      <c r="C43" s="200"/>
      <c r="D43" s="200"/>
      <c r="E43" s="102" t="s">
        <v>10</v>
      </c>
      <c r="F43" s="12">
        <v>417459460</v>
      </c>
      <c r="G43" s="22"/>
      <c r="H43" s="197">
        <v>425214958</v>
      </c>
    </row>
    <row r="44" spans="2:8" ht="13.5" thickTop="1">
      <c r="B44" s="199"/>
      <c r="C44" s="200"/>
      <c r="D44" s="200"/>
      <c r="E44" s="102"/>
      <c r="F44" s="10"/>
      <c r="G44" s="22"/>
      <c r="H44" s="194"/>
    </row>
    <row r="45" spans="2:8" ht="13.5" thickBot="1">
      <c r="B45" s="201" t="s">
        <v>209</v>
      </c>
      <c r="C45" s="202"/>
      <c r="D45" s="202"/>
      <c r="E45" s="203"/>
      <c r="F45" s="204">
        <v>-41.582989896907215</v>
      </c>
      <c r="G45" s="205"/>
      <c r="H45" s="206">
        <v>-42.03699525773196</v>
      </c>
    </row>
    <row r="46" spans="2:8" ht="12.75">
      <c r="B46" s="39"/>
      <c r="C46" s="39"/>
      <c r="D46" s="39"/>
      <c r="E46" s="6"/>
      <c r="F46" s="87"/>
      <c r="G46" s="16"/>
      <c r="H46" s="87"/>
    </row>
    <row r="47" spans="5:8" ht="12.75">
      <c r="E47"/>
      <c r="G47"/>
      <c r="H47" s="20"/>
    </row>
    <row r="48" spans="5:8" ht="12.75">
      <c r="E48"/>
      <c r="F48" s="20">
        <f>F20-F43</f>
        <v>0.4500000476837158</v>
      </c>
      <c r="G48" s="20">
        <f>G20-G43</f>
        <v>0</v>
      </c>
      <c r="H48" s="20">
        <f>H20-H43</f>
        <v>0.4500000476837158</v>
      </c>
    </row>
    <row r="49" spans="5:8" ht="12.75">
      <c r="E49"/>
      <c r="F49" s="20"/>
      <c r="G49"/>
      <c r="H49" s="20"/>
    </row>
    <row r="50" spans="2:6" ht="12.75">
      <c r="B50" s="1"/>
      <c r="C50" s="1"/>
      <c r="D50" s="1"/>
      <c r="E50" s="4"/>
      <c r="F50" s="1"/>
    </row>
    <row r="52" spans="5:7" ht="12.75">
      <c r="E52"/>
      <c r="G52"/>
    </row>
    <row r="53" spans="5:7" ht="12.75">
      <c r="E53"/>
      <c r="G53"/>
    </row>
    <row r="54" spans="5:7" ht="12.75">
      <c r="E54"/>
      <c r="F54" s="1"/>
      <c r="G54" s="1"/>
    </row>
    <row r="55" spans="5:7" ht="12.75">
      <c r="E55"/>
      <c r="F55" s="1"/>
      <c r="G55" s="1"/>
    </row>
    <row r="56" spans="2:7" ht="12.75">
      <c r="B56" s="1"/>
      <c r="C56" s="1"/>
      <c r="D56" s="1"/>
      <c r="E56" s="1"/>
      <c r="G56" s="1"/>
    </row>
    <row r="57" spans="2:7" ht="12.75">
      <c r="B57" s="1"/>
      <c r="C57" s="1"/>
      <c r="D57" s="1"/>
      <c r="E57" s="1"/>
      <c r="G57"/>
    </row>
  </sheetData>
  <sheetProtection/>
  <mergeCells count="3">
    <mergeCell ref="B2:H2"/>
    <mergeCell ref="B3:H3"/>
    <mergeCell ref="B4:H4"/>
  </mergeCells>
  <printOptions horizontalCentered="1"/>
  <pageMargins left="0.75" right="0.75" top="0.75" bottom="0.5" header="0.5" footer="0.5"/>
  <pageSetup firstPageNumber="3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31.421875" style="7" customWidth="1"/>
    <col min="2" max="2" width="9.7109375" style="7" hidden="1" customWidth="1"/>
    <col min="3" max="3" width="4.140625" style="7" hidden="1" customWidth="1"/>
    <col min="4" max="4" width="1.57421875" style="7" hidden="1" customWidth="1"/>
    <col min="5" max="5" width="12.7109375" style="9" customWidth="1"/>
    <col min="6" max="6" width="9.57421875" style="7" hidden="1" customWidth="1"/>
    <col min="7" max="7" width="1.7109375" style="7" customWidth="1"/>
    <col min="8" max="8" width="13.00390625" style="7" customWidth="1"/>
    <col min="9" max="9" width="10.421875" style="7" hidden="1" customWidth="1"/>
    <col min="10" max="10" width="11.421875" style="7" hidden="1" customWidth="1"/>
    <col min="11" max="11" width="17.421875" style="7" customWidth="1"/>
    <col min="12" max="16384" width="9.140625" style="7" customWidth="1"/>
  </cols>
  <sheetData>
    <row r="1" spans="1:9" ht="15.75">
      <c r="A1" s="307" t="s">
        <v>51</v>
      </c>
      <c r="B1" s="307"/>
      <c r="C1" s="307"/>
      <c r="D1" s="307"/>
      <c r="E1" s="307"/>
      <c r="F1" s="307"/>
      <c r="G1" s="307"/>
      <c r="H1" s="307"/>
      <c r="I1" s="116"/>
    </row>
    <row r="2" spans="1:9" ht="15.75">
      <c r="A2" s="307" t="s">
        <v>28</v>
      </c>
      <c r="B2" s="307"/>
      <c r="C2" s="307"/>
      <c r="D2" s="307"/>
      <c r="E2" s="307"/>
      <c r="F2" s="307"/>
      <c r="G2" s="307"/>
      <c r="H2" s="307"/>
      <c r="I2" s="116"/>
    </row>
    <row r="3" spans="1:9" ht="15.75">
      <c r="A3" s="307" t="s">
        <v>249</v>
      </c>
      <c r="B3" s="307"/>
      <c r="C3" s="307"/>
      <c r="D3" s="307"/>
      <c r="E3" s="307"/>
      <c r="F3" s="307"/>
      <c r="G3" s="307"/>
      <c r="H3" s="307"/>
      <c r="I3" s="116"/>
    </row>
    <row r="4" ht="13.5" thickBot="1"/>
    <row r="5" spans="1:11" ht="13.5" thickBot="1">
      <c r="A5" s="73" t="s">
        <v>18</v>
      </c>
      <c r="B5" s="130"/>
      <c r="C5" s="130"/>
      <c r="D5" s="75" t="s">
        <v>17</v>
      </c>
      <c r="E5" s="13">
        <v>2013</v>
      </c>
      <c r="F5" s="75" t="s">
        <v>238</v>
      </c>
      <c r="G5" s="119"/>
      <c r="H5" s="13">
        <v>2012</v>
      </c>
      <c r="I5" s="131" t="s">
        <v>238</v>
      </c>
      <c r="J5" s="132" t="s">
        <v>224</v>
      </c>
      <c r="K5" s="170" t="s">
        <v>228</v>
      </c>
    </row>
    <row r="6" spans="1:11" ht="12.75">
      <c r="A6" s="74"/>
      <c r="B6" s="27"/>
      <c r="C6" s="27"/>
      <c r="D6" s="127"/>
      <c r="E6" s="50" t="s">
        <v>23</v>
      </c>
      <c r="F6" s="38" t="s">
        <v>239</v>
      </c>
      <c r="G6" s="120"/>
      <c r="H6" s="50" t="s">
        <v>23</v>
      </c>
      <c r="I6" s="128" t="s">
        <v>239</v>
      </c>
      <c r="J6" s="27" t="s">
        <v>226</v>
      </c>
      <c r="K6" s="163" t="s">
        <v>225</v>
      </c>
    </row>
    <row r="7" spans="1:11" ht="12.75">
      <c r="A7" s="134"/>
      <c r="B7" s="104"/>
      <c r="C7" s="104"/>
      <c r="D7" s="135"/>
      <c r="E7" s="154"/>
      <c r="F7" s="136">
        <v>2012</v>
      </c>
      <c r="G7" s="137"/>
      <c r="H7" s="154"/>
      <c r="I7" s="138">
        <v>2011</v>
      </c>
      <c r="J7" s="104"/>
      <c r="K7" s="58"/>
    </row>
    <row r="8" spans="1:11" ht="12.75">
      <c r="A8" s="45" t="s">
        <v>19</v>
      </c>
      <c r="B8" s="130"/>
      <c r="C8" s="130"/>
      <c r="D8" s="41">
        <v>19</v>
      </c>
      <c r="E8" s="155">
        <f>112621570</f>
        <v>112621570</v>
      </c>
      <c r="F8" s="139"/>
      <c r="G8" s="133"/>
      <c r="H8" s="155">
        <f>'N-5'!E2</f>
        <v>127401989</v>
      </c>
      <c r="I8" s="140"/>
      <c r="J8" s="141">
        <f>(E8-H8)/H8*100</f>
        <v>-11.601403648415568</v>
      </c>
      <c r="K8" s="162"/>
    </row>
    <row r="9" spans="1:11" ht="12.75">
      <c r="A9" s="129"/>
      <c r="B9" s="25"/>
      <c r="C9" s="25"/>
      <c r="D9" s="127"/>
      <c r="E9" s="156"/>
      <c r="F9" s="121"/>
      <c r="G9" s="78"/>
      <c r="H9" s="156"/>
      <c r="I9" s="99"/>
      <c r="J9" s="142"/>
      <c r="K9" s="57"/>
    </row>
    <row r="10" spans="1:11" ht="12.75" hidden="1">
      <c r="A10" s="129" t="s">
        <v>227</v>
      </c>
      <c r="B10" s="27"/>
      <c r="C10" s="27"/>
      <c r="D10" s="127"/>
      <c r="E10" s="57">
        <v>881</v>
      </c>
      <c r="F10" s="121"/>
      <c r="G10" s="78"/>
      <c r="H10" s="57">
        <v>1164</v>
      </c>
      <c r="I10" s="123"/>
      <c r="J10" s="142">
        <f>(E10-H10)/H10*100</f>
        <v>-24.3127147766323</v>
      </c>
      <c r="K10" s="57"/>
    </row>
    <row r="11" spans="1:11" ht="12.75">
      <c r="A11" s="129"/>
      <c r="B11" s="27"/>
      <c r="C11" s="27"/>
      <c r="D11" s="127"/>
      <c r="E11" s="57"/>
      <c r="F11" s="121"/>
      <c r="G11" s="78"/>
      <c r="H11" s="57"/>
      <c r="I11" s="123"/>
      <c r="J11" s="142"/>
      <c r="K11" s="57"/>
    </row>
    <row r="12" spans="1:11" ht="12.75">
      <c r="A12" s="129" t="s">
        <v>27</v>
      </c>
      <c r="B12" s="25"/>
      <c r="C12" s="25"/>
      <c r="D12" s="127">
        <v>20</v>
      </c>
      <c r="E12" s="156">
        <f>'N-5'!C16</f>
        <v>103468401</v>
      </c>
      <c r="F12" s="117">
        <f>E12/E8*100</f>
        <v>91.87263239182334</v>
      </c>
      <c r="G12" s="78"/>
      <c r="H12" s="156">
        <f>'N-5'!E16</f>
        <v>114843843</v>
      </c>
      <c r="I12" s="124">
        <f>H12/H8*100</f>
        <v>90.14289643468597</v>
      </c>
      <c r="J12" s="142">
        <f aca="true" t="shared" si="0" ref="J12:J31">(E12-H12)/H12*100</f>
        <v>-9.905138754369268</v>
      </c>
      <c r="K12" s="57"/>
    </row>
    <row r="13" spans="1:11" ht="12.75">
      <c r="A13" s="57"/>
      <c r="B13" s="27"/>
      <c r="C13" s="27"/>
      <c r="D13" s="127"/>
      <c r="E13" s="57"/>
      <c r="F13" s="121"/>
      <c r="G13" s="78"/>
      <c r="H13" s="57"/>
      <c r="I13" s="123"/>
      <c r="J13" s="142">
        <v>0</v>
      </c>
      <c r="K13" s="57"/>
    </row>
    <row r="14" spans="1:11" ht="12.75">
      <c r="A14" s="129" t="s">
        <v>24</v>
      </c>
      <c r="B14" s="25"/>
      <c r="C14" s="25"/>
      <c r="D14" s="127"/>
      <c r="E14" s="157">
        <f>E8-E12</f>
        <v>9153169</v>
      </c>
      <c r="F14" s="117">
        <f>E14/E8*100</f>
        <v>8.127367608176657</v>
      </c>
      <c r="G14" s="110"/>
      <c r="H14" s="157">
        <v>12558146</v>
      </c>
      <c r="I14" s="125">
        <f>H14/H8*100</f>
        <v>9.85710356531404</v>
      </c>
      <c r="J14" s="142">
        <f t="shared" si="0"/>
        <v>-27.113691782210523</v>
      </c>
      <c r="K14" s="57"/>
    </row>
    <row r="15" spans="1:11" ht="12.75">
      <c r="A15" s="129"/>
      <c r="B15" s="25"/>
      <c r="C15" s="25"/>
      <c r="D15" s="127"/>
      <c r="E15" s="157"/>
      <c r="F15" s="117"/>
      <c r="G15" s="110"/>
      <c r="H15" s="157"/>
      <c r="I15" s="125"/>
      <c r="J15" s="142"/>
      <c r="K15" s="57"/>
    </row>
    <row r="16" spans="1:11" ht="12.75">
      <c r="A16" s="129" t="s">
        <v>26</v>
      </c>
      <c r="B16" s="25"/>
      <c r="C16" s="25"/>
      <c r="D16" s="127"/>
      <c r="E16" s="157">
        <f>SUM(E17:E19)</f>
        <v>6242608</v>
      </c>
      <c r="F16" s="157">
        <f>SUM(F17:F19)</f>
        <v>5.542995005308486</v>
      </c>
      <c r="G16" s="157">
        <f>SUM(G17:G19)</f>
        <v>0</v>
      </c>
      <c r="H16" s="157">
        <f>SUM(H17:H19)</f>
        <v>8606174</v>
      </c>
      <c r="I16" s="125">
        <f>H16/H8*100</f>
        <v>6.755133155731187</v>
      </c>
      <c r="J16" s="142">
        <f t="shared" si="0"/>
        <v>-27.46360926469765</v>
      </c>
      <c r="K16" s="57"/>
    </row>
    <row r="17" spans="1:11" ht="12.75">
      <c r="A17" s="57" t="s">
        <v>70</v>
      </c>
      <c r="B17" s="27"/>
      <c r="C17" s="27"/>
      <c r="D17" s="127">
        <v>21</v>
      </c>
      <c r="E17" s="11">
        <f>'N-5'!C102</f>
        <v>6000264</v>
      </c>
      <c r="F17" s="151">
        <f>E17/E8*100</f>
        <v>5.327810649416449</v>
      </c>
      <c r="G17" s="78"/>
      <c r="H17" s="11">
        <f>'N-5'!E102</f>
        <v>8158834</v>
      </c>
      <c r="I17" s="159">
        <f>H17/H8*100</f>
        <v>6.404008339304655</v>
      </c>
      <c r="J17" s="142">
        <f t="shared" si="0"/>
        <v>-26.456844201021863</v>
      </c>
      <c r="K17" s="57"/>
    </row>
    <row r="18" spans="1:11" ht="12.75">
      <c r="A18" s="57" t="s">
        <v>44</v>
      </c>
      <c r="B18" s="27"/>
      <c r="C18" s="27"/>
      <c r="D18" s="127"/>
      <c r="E18" s="14">
        <f>212373</f>
        <v>212373</v>
      </c>
      <c r="F18" s="152">
        <f>E18/E8*100</f>
        <v>0.18857222466353468</v>
      </c>
      <c r="G18" s="78"/>
      <c r="H18" s="14">
        <v>413749</v>
      </c>
      <c r="I18" s="160">
        <f>H18/H8*100</f>
        <v>0.3247586660519092</v>
      </c>
      <c r="J18" s="142">
        <f t="shared" si="0"/>
        <v>-48.67105418985907</v>
      </c>
      <c r="K18" s="57"/>
    </row>
    <row r="19" spans="1:11" ht="12.75">
      <c r="A19" s="57" t="s">
        <v>153</v>
      </c>
      <c r="B19" s="27"/>
      <c r="C19" s="27"/>
      <c r="D19" s="127">
        <v>22</v>
      </c>
      <c r="E19" s="18">
        <f>'N-5'!C107</f>
        <v>29971</v>
      </c>
      <c r="F19" s="153">
        <f>E19/E8*100</f>
        <v>0.026612131228502676</v>
      </c>
      <c r="G19" s="78"/>
      <c r="H19" s="18">
        <f>'N-5'!E107</f>
        <v>33591</v>
      </c>
      <c r="I19" s="161">
        <f>H19/H8*100</f>
        <v>0.026366150374622484</v>
      </c>
      <c r="J19" s="142">
        <f t="shared" si="0"/>
        <v>-10.776696138846715</v>
      </c>
      <c r="K19" s="57"/>
    </row>
    <row r="20" spans="1:11" ht="12.75">
      <c r="A20" s="57"/>
      <c r="B20" s="27"/>
      <c r="C20" s="27"/>
      <c r="D20" s="127"/>
      <c r="E20" s="59"/>
      <c r="F20" s="121"/>
      <c r="G20" s="78"/>
      <c r="H20" s="59"/>
      <c r="I20" s="125"/>
      <c r="J20" s="142">
        <v>0</v>
      </c>
      <c r="K20" s="57"/>
    </row>
    <row r="21" spans="1:11" ht="12.75">
      <c r="A21" s="129" t="s">
        <v>286</v>
      </c>
      <c r="B21" s="25"/>
      <c r="C21" s="25"/>
      <c r="D21" s="127"/>
      <c r="E21" s="157">
        <f>E14-E16</f>
        <v>2910561</v>
      </c>
      <c r="F21" s="117">
        <f>E21/E8*100</f>
        <v>2.584372602868172</v>
      </c>
      <c r="G21" s="78"/>
      <c r="H21" s="157">
        <v>3951972</v>
      </c>
      <c r="I21" s="125">
        <f>H21/H8*100</f>
        <v>3.101970409582852</v>
      </c>
      <c r="J21" s="142">
        <f t="shared" si="0"/>
        <v>-26.35167961716328</v>
      </c>
      <c r="K21" s="57"/>
    </row>
    <row r="22" spans="1:11" ht="12.75">
      <c r="A22" s="129"/>
      <c r="B22" s="25"/>
      <c r="C22" s="143"/>
      <c r="D22" s="127"/>
      <c r="E22" s="157"/>
      <c r="F22" s="121"/>
      <c r="G22" s="78"/>
      <c r="H22" s="157"/>
      <c r="I22" s="125"/>
      <c r="J22" s="142">
        <v>0</v>
      </c>
      <c r="K22" s="57"/>
    </row>
    <row r="23" spans="1:11" ht="12.75">
      <c r="A23" s="108" t="s">
        <v>197</v>
      </c>
      <c r="B23" s="25"/>
      <c r="C23" s="143"/>
      <c r="D23" s="127"/>
      <c r="E23" s="157">
        <v>145528</v>
      </c>
      <c r="F23" s="117">
        <f>E23/E8*100</f>
        <v>0.12921858574693995</v>
      </c>
      <c r="G23" s="78"/>
      <c r="H23" s="157">
        <v>197598</v>
      </c>
      <c r="I23" s="125">
        <f>H23/H8*100</f>
        <v>0.1550980495288814</v>
      </c>
      <c r="J23" s="142">
        <f t="shared" si="0"/>
        <v>-26.35148129029646</v>
      </c>
      <c r="K23" s="57"/>
    </row>
    <row r="24" spans="1:11" ht="12.75">
      <c r="A24" s="108"/>
      <c r="B24" s="25"/>
      <c r="C24" s="25"/>
      <c r="D24" s="127"/>
      <c r="E24" s="157"/>
      <c r="F24" s="121"/>
      <c r="G24" s="78"/>
      <c r="H24" s="157"/>
      <c r="I24" s="125"/>
      <c r="J24" s="142">
        <v>0</v>
      </c>
      <c r="K24" s="57"/>
    </row>
    <row r="25" spans="1:11" ht="12.75">
      <c r="A25" s="129" t="s">
        <v>212</v>
      </c>
      <c r="B25" s="25"/>
      <c r="C25" s="25"/>
      <c r="D25" s="127"/>
      <c r="E25" s="157">
        <f>E21-E23</f>
        <v>2765033</v>
      </c>
      <c r="F25" s="117">
        <f>E25/E8*100</f>
        <v>2.455154017121232</v>
      </c>
      <c r="G25" s="78"/>
      <c r="H25" s="157">
        <f>H21-H23</f>
        <v>3754374</v>
      </c>
      <c r="I25" s="125">
        <f>H25/H8*100</f>
        <v>2.9468723600539706</v>
      </c>
      <c r="J25" s="142">
        <f t="shared" si="0"/>
        <v>-26.35169005538606</v>
      </c>
      <c r="K25" s="57"/>
    </row>
    <row r="26" spans="1:11" ht="12.75">
      <c r="A26" s="129"/>
      <c r="B26" s="25"/>
      <c r="C26" s="25"/>
      <c r="D26" s="127"/>
      <c r="E26" s="157"/>
      <c r="F26" s="121"/>
      <c r="G26" s="78"/>
      <c r="H26" s="157"/>
      <c r="I26" s="125"/>
      <c r="J26" s="142">
        <v>0</v>
      </c>
      <c r="K26" s="57"/>
    </row>
    <row r="27" spans="1:11" ht="12.75">
      <c r="A27" s="108" t="s">
        <v>244</v>
      </c>
      <c r="B27" s="25"/>
      <c r="C27" s="25"/>
      <c r="D27" s="127"/>
      <c r="E27" s="157">
        <f>563107</f>
        <v>563107</v>
      </c>
      <c r="F27" s="117">
        <f>E27/E8*100</f>
        <v>0.4999992452600332</v>
      </c>
      <c r="G27" s="110"/>
      <c r="H27" s="157">
        <v>637007</v>
      </c>
      <c r="I27" s="125">
        <f>H27/H8*100</f>
        <v>0.4999976884191345</v>
      </c>
      <c r="J27" s="142">
        <f t="shared" si="0"/>
        <v>-11.601128402042677</v>
      </c>
      <c r="K27" s="57"/>
    </row>
    <row r="28" spans="1:11" ht="12.75">
      <c r="A28" s="108"/>
      <c r="B28" s="25"/>
      <c r="C28" s="25"/>
      <c r="D28" s="127"/>
      <c r="E28" s="157"/>
      <c r="F28" s="121"/>
      <c r="G28" s="78"/>
      <c r="H28" s="157"/>
      <c r="I28" s="125"/>
      <c r="J28" s="142">
        <v>0</v>
      </c>
      <c r="K28" s="57"/>
    </row>
    <row r="29" spans="1:11" ht="12.75">
      <c r="A29" s="129" t="s">
        <v>240</v>
      </c>
      <c r="B29" s="25"/>
      <c r="C29" s="25"/>
      <c r="D29" s="127"/>
      <c r="E29" s="157">
        <f>E25-E27</f>
        <v>2201926</v>
      </c>
      <c r="F29" s="117">
        <f>E29/E8*100</f>
        <v>1.9551547718611986</v>
      </c>
      <c r="G29" s="78"/>
      <c r="H29" s="157">
        <f>H25-H27</f>
        <v>3117367</v>
      </c>
      <c r="I29" s="125">
        <f>H29/H8*100</f>
        <v>2.4468746716348364</v>
      </c>
      <c r="J29" s="142">
        <f t="shared" si="0"/>
        <v>-29.36583982572472</v>
      </c>
      <c r="K29" s="57"/>
    </row>
    <row r="30" spans="1:11" ht="12.75">
      <c r="A30" s="129"/>
      <c r="B30" s="25"/>
      <c r="C30" s="25"/>
      <c r="D30" s="127"/>
      <c r="E30" s="157"/>
      <c r="F30" s="121"/>
      <c r="G30" s="78"/>
      <c r="H30" s="157"/>
      <c r="I30" s="125"/>
      <c r="J30" s="142"/>
      <c r="K30" s="57"/>
    </row>
    <row r="31" spans="1:11" ht="12.75">
      <c r="A31" s="46" t="s">
        <v>11</v>
      </c>
      <c r="B31" s="25"/>
      <c r="C31" s="25"/>
      <c r="D31" s="127">
        <v>23</v>
      </c>
      <c r="E31" s="158">
        <f>E29/4850000</f>
        <v>0.45400536082474224</v>
      </c>
      <c r="F31" s="122"/>
      <c r="G31" s="118"/>
      <c r="H31" s="158">
        <v>0.6427560824742268</v>
      </c>
      <c r="I31" s="126"/>
      <c r="J31" s="142">
        <f t="shared" si="0"/>
        <v>-29.36583982572472</v>
      </c>
      <c r="K31" s="58"/>
    </row>
    <row r="32" spans="1:11" ht="12.75">
      <c r="A32" s="74"/>
      <c r="B32" s="27"/>
      <c r="C32" s="27"/>
      <c r="D32" s="27"/>
      <c r="E32" s="127"/>
      <c r="F32" s="27"/>
      <c r="G32" s="27"/>
      <c r="H32" s="144"/>
      <c r="I32" s="144"/>
      <c r="J32" s="142"/>
      <c r="K32" s="78"/>
    </row>
    <row r="33" spans="1:11" ht="12.75">
      <c r="A33" s="74"/>
      <c r="B33" s="27"/>
      <c r="C33" s="27"/>
      <c r="D33" s="27"/>
      <c r="E33" s="144"/>
      <c r="F33" s="27"/>
      <c r="G33" s="27"/>
      <c r="H33" s="142"/>
      <c r="I33" s="142"/>
      <c r="J33" s="27"/>
      <c r="K33" s="78"/>
    </row>
    <row r="34" spans="1:11" ht="12.75">
      <c r="A34" s="74"/>
      <c r="B34" s="27"/>
      <c r="C34" s="27"/>
      <c r="D34" s="27"/>
      <c r="E34" s="127"/>
      <c r="F34" s="27"/>
      <c r="G34" s="27"/>
      <c r="H34" s="27"/>
      <c r="I34" s="27"/>
      <c r="J34" s="27"/>
      <c r="K34" s="78"/>
    </row>
    <row r="35" spans="1:11" ht="12.75">
      <c r="A35" s="95" t="s">
        <v>242</v>
      </c>
      <c r="B35" s="145"/>
      <c r="C35" s="145"/>
      <c r="D35" s="145"/>
      <c r="E35" s="145"/>
      <c r="F35" s="145"/>
      <c r="G35" s="145"/>
      <c r="H35" s="145"/>
      <c r="I35" s="145"/>
      <c r="J35" s="145"/>
      <c r="K35" s="77"/>
    </row>
    <row r="36" spans="1:11" ht="12.75">
      <c r="A36" s="70" t="s">
        <v>243</v>
      </c>
      <c r="B36" s="145"/>
      <c r="C36" s="145"/>
      <c r="D36" s="145"/>
      <c r="E36" s="145"/>
      <c r="F36" s="145"/>
      <c r="G36" s="145"/>
      <c r="H36" s="145"/>
      <c r="I36" s="145"/>
      <c r="J36" s="145"/>
      <c r="K36" s="77"/>
    </row>
    <row r="37" spans="1:11" ht="12.75">
      <c r="A37" s="146" t="s">
        <v>241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8"/>
    </row>
    <row r="38" ht="12.75"/>
    <row r="39" ht="12.75"/>
    <row r="40" spans="1:5" ht="12.75">
      <c r="A40" s="1" t="s">
        <v>183</v>
      </c>
      <c r="B40" s="1" t="s">
        <v>202</v>
      </c>
      <c r="C40" s="1" t="s">
        <v>185</v>
      </c>
      <c r="D40" s="4"/>
      <c r="E40" s="1" t="s">
        <v>181</v>
      </c>
    </row>
    <row r="41" spans="1:5" ht="12.75">
      <c r="A41" t="s">
        <v>201</v>
      </c>
      <c r="B41" t="s">
        <v>180</v>
      </c>
      <c r="C41" t="s">
        <v>184</v>
      </c>
      <c r="D41" s="3"/>
      <c r="E41" t="s">
        <v>182</v>
      </c>
    </row>
    <row r="42" ht="12.75"/>
    <row r="43" ht="12.75"/>
    <row r="44" ht="12.75"/>
    <row r="45" ht="12.75"/>
    <row r="46" spans="4:5" ht="12.75">
      <c r="D46" t="s">
        <v>25</v>
      </c>
      <c r="E46" s="9"/>
    </row>
    <row r="47" spans="4:5" ht="12.75">
      <c r="D47" t="s">
        <v>20</v>
      </c>
      <c r="E47" s="9"/>
    </row>
    <row r="48" ht="12.75">
      <c r="E48" s="9"/>
    </row>
    <row r="49" spans="6:7" ht="12.75">
      <c r="F49" s="1"/>
      <c r="G49" s="1"/>
    </row>
    <row r="50" spans="6:7" ht="12.75">
      <c r="F50" s="1"/>
      <c r="G50" s="1"/>
    </row>
    <row r="51" spans="1:7" ht="12.75">
      <c r="A51" s="1" t="s">
        <v>16</v>
      </c>
      <c r="B51" s="1"/>
      <c r="C51" s="1"/>
      <c r="D51" s="1" t="s">
        <v>21</v>
      </c>
      <c r="F51" s="1"/>
      <c r="G51" s="1"/>
    </row>
    <row r="52" spans="1:5" ht="12.75">
      <c r="A52" s="1" t="s">
        <v>208</v>
      </c>
      <c r="B52" s="1"/>
      <c r="C52" s="1"/>
      <c r="D52" s="1" t="s">
        <v>22</v>
      </c>
      <c r="E52" s="9"/>
    </row>
    <row r="55" spans="1:9" ht="12.75">
      <c r="A55" s="19"/>
      <c r="B55" s="19"/>
      <c r="C55" s="19"/>
      <c r="D55" s="19"/>
      <c r="E55" s="19"/>
      <c r="F55" s="19"/>
      <c r="G55" s="19"/>
      <c r="H55" s="19"/>
      <c r="I55" s="19"/>
    </row>
    <row r="56" spans="1:9" ht="12.75">
      <c r="A56" s="8"/>
      <c r="B56" s="8"/>
      <c r="C56" s="8"/>
      <c r="D56" s="19"/>
      <c r="E56" s="19"/>
      <c r="F56" s="19"/>
      <c r="G56" s="19"/>
      <c r="H56" s="19"/>
      <c r="I56" s="19"/>
    </row>
    <row r="57" spans="1:9" ht="12.75">
      <c r="A57" s="8"/>
      <c r="B57" s="8"/>
      <c r="C57" s="8"/>
      <c r="D57" s="19"/>
      <c r="E57" s="19"/>
      <c r="F57" s="19"/>
      <c r="G57" s="19"/>
      <c r="H57" s="19"/>
      <c r="I57" s="19"/>
    </row>
    <row r="59" spans="6:9" ht="12.75">
      <c r="F59" s="1"/>
      <c r="G59" s="1"/>
      <c r="H59" s="1"/>
      <c r="I59" s="1"/>
    </row>
    <row r="60" spans="1:9" ht="12.75">
      <c r="A60" s="1"/>
      <c r="B60" s="1"/>
      <c r="C60" s="1"/>
      <c r="E60" s="4"/>
      <c r="F60" s="4"/>
      <c r="G60" s="4"/>
      <c r="H60" s="1"/>
      <c r="I60" s="1"/>
    </row>
    <row r="61" spans="1:7" ht="12.75">
      <c r="A61" s="1"/>
      <c r="B61" s="1"/>
      <c r="C61" s="1"/>
      <c r="F61" s="16"/>
      <c r="G61" s="16"/>
    </row>
  </sheetData>
  <sheetProtection/>
  <mergeCells count="3">
    <mergeCell ref="A1:H1"/>
    <mergeCell ref="A2:H2"/>
    <mergeCell ref="A3:H3"/>
  </mergeCells>
  <printOptions horizontalCentered="1"/>
  <pageMargins left="0.27" right="0.16" top="1" bottom="1" header="0.5" footer="0.5"/>
  <pageSetup firstPageNumber="4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44"/>
  <sheetViews>
    <sheetView zoomScalePageLayoutView="0" workbookViewId="0" topLeftCell="A1">
      <selection activeCell="H11" sqref="H11:H29"/>
    </sheetView>
  </sheetViews>
  <sheetFormatPr defaultColWidth="9.140625" defaultRowHeight="12.75"/>
  <cols>
    <col min="1" max="1" width="9.140625" style="7" customWidth="1"/>
    <col min="2" max="2" width="18.7109375" style="7" customWidth="1"/>
    <col min="3" max="3" width="23.57421875" style="7" customWidth="1"/>
    <col min="4" max="4" width="13.140625" style="7" customWidth="1"/>
    <col min="5" max="5" width="6.8515625" style="15" hidden="1" customWidth="1"/>
    <col min="6" max="6" width="12.7109375" style="7" customWidth="1"/>
    <col min="7" max="7" width="1.7109375" style="7" customWidth="1"/>
    <col min="8" max="8" width="12.7109375" style="7" customWidth="1"/>
    <col min="9" max="10" width="9.140625" style="7" customWidth="1"/>
    <col min="11" max="11" width="16.00390625" style="111" customWidth="1"/>
    <col min="12" max="16384" width="9.140625" style="7" customWidth="1"/>
  </cols>
  <sheetData>
    <row r="2" spans="2:8" ht="15.75">
      <c r="B2" s="242" t="s">
        <v>51</v>
      </c>
      <c r="C2" s="243"/>
      <c r="D2" s="243"/>
      <c r="E2" s="243"/>
      <c r="F2" s="243"/>
      <c r="G2" s="243"/>
      <c r="H2" s="213"/>
    </row>
    <row r="3" spans="2:8" ht="12.75">
      <c r="B3" s="92"/>
      <c r="C3" s="93"/>
      <c r="D3" s="93"/>
      <c r="E3" s="94"/>
      <c r="F3" s="27"/>
      <c r="G3" s="27"/>
      <c r="H3" s="110"/>
    </row>
    <row r="4" spans="2:8" ht="15.75">
      <c r="B4" s="457" t="s">
        <v>30</v>
      </c>
      <c r="C4" s="305"/>
      <c r="D4" s="305"/>
      <c r="E4" s="305"/>
      <c r="F4" s="305"/>
      <c r="G4" s="305"/>
      <c r="H4" s="458"/>
    </row>
    <row r="5" spans="2:8" ht="15.75">
      <c r="B5" s="457" t="s">
        <v>249</v>
      </c>
      <c r="C5" s="305"/>
      <c r="D5" s="305"/>
      <c r="E5" s="305"/>
      <c r="F5" s="305"/>
      <c r="G5" s="305"/>
      <c r="H5" s="458"/>
    </row>
    <row r="6" spans="2:8" ht="12.75">
      <c r="B6" s="92"/>
      <c r="C6" s="93"/>
      <c r="D6" s="93"/>
      <c r="E6" s="94"/>
      <c r="F6" s="27"/>
      <c r="G6" s="27"/>
      <c r="H6" s="110" t="s">
        <v>248</v>
      </c>
    </row>
    <row r="7" spans="2:8" ht="12.75">
      <c r="B7" s="95" t="s">
        <v>18</v>
      </c>
      <c r="C7" s="25"/>
      <c r="D7" s="27"/>
      <c r="E7" s="38" t="s">
        <v>204</v>
      </c>
      <c r="F7" s="38" t="s">
        <v>213</v>
      </c>
      <c r="G7" s="88"/>
      <c r="H7" s="38" t="s">
        <v>213</v>
      </c>
    </row>
    <row r="8" spans="2:8" ht="12.75">
      <c r="B8" s="74"/>
      <c r="C8" s="27"/>
      <c r="D8" s="27"/>
      <c r="E8" s="94"/>
      <c r="F8" s="114" t="s">
        <v>250</v>
      </c>
      <c r="G8" s="88"/>
      <c r="H8" s="114" t="s">
        <v>230</v>
      </c>
    </row>
    <row r="9" spans="2:8" ht="12.75">
      <c r="B9" s="74"/>
      <c r="C9" s="27"/>
      <c r="D9" s="27"/>
      <c r="E9" s="94"/>
      <c r="F9" s="38" t="s">
        <v>23</v>
      </c>
      <c r="G9" s="38"/>
      <c r="H9" s="54" t="s">
        <v>23</v>
      </c>
    </row>
    <row r="10" spans="2:8" ht="12.75">
      <c r="B10" s="95" t="s">
        <v>31</v>
      </c>
      <c r="C10" s="25"/>
      <c r="D10" s="25"/>
      <c r="E10" s="94"/>
      <c r="F10" s="28"/>
      <c r="G10" s="27"/>
      <c r="H10" s="96"/>
    </row>
    <row r="11" spans="2:8" ht="12.75">
      <c r="B11" s="97" t="s">
        <v>1</v>
      </c>
      <c r="C11" s="98"/>
      <c r="D11" s="98"/>
      <c r="E11" s="94"/>
      <c r="F11" s="30">
        <v>110050873</v>
      </c>
      <c r="G11" s="27"/>
      <c r="H11" s="30">
        <v>113233852</v>
      </c>
    </row>
    <row r="12" spans="2:8" ht="12.75">
      <c r="B12" s="74" t="s">
        <v>2</v>
      </c>
      <c r="C12" s="27"/>
      <c r="D12" s="27"/>
      <c r="E12" s="94"/>
      <c r="F12" s="21">
        <v>-106292968</v>
      </c>
      <c r="G12" s="27"/>
      <c r="H12" s="21">
        <v>-112930162</v>
      </c>
    </row>
    <row r="13" spans="2:8" ht="12.75">
      <c r="B13" s="95" t="s">
        <v>40</v>
      </c>
      <c r="C13" s="25"/>
      <c r="D13" s="25"/>
      <c r="E13" s="94"/>
      <c r="F13" s="90">
        <v>3757905</v>
      </c>
      <c r="G13" s="60"/>
      <c r="H13" s="91">
        <v>303690</v>
      </c>
    </row>
    <row r="14" spans="2:8" ht="12.75">
      <c r="B14" s="95"/>
      <c r="C14" s="25"/>
      <c r="D14" s="25"/>
      <c r="E14" s="94"/>
      <c r="F14" s="28"/>
      <c r="G14" s="27"/>
      <c r="H14" s="99"/>
    </row>
    <row r="15" spans="2:8" ht="12.75">
      <c r="B15" s="95" t="s">
        <v>32</v>
      </c>
      <c r="C15" s="25"/>
      <c r="D15" s="25"/>
      <c r="E15" s="94"/>
      <c r="F15" s="26"/>
      <c r="G15" s="27"/>
      <c r="H15" s="100"/>
    </row>
    <row r="16" spans="2:8" ht="12.75">
      <c r="B16" s="97" t="s">
        <v>15</v>
      </c>
      <c r="C16" s="98"/>
      <c r="D16" s="98"/>
      <c r="E16" s="94"/>
      <c r="F16" s="69">
        <v>0</v>
      </c>
      <c r="G16" s="27"/>
      <c r="H16" s="69">
        <v>0</v>
      </c>
    </row>
    <row r="17" spans="2:8" ht="12.75">
      <c r="B17" s="95" t="s">
        <v>41</v>
      </c>
      <c r="C17" s="25"/>
      <c r="D17" s="25"/>
      <c r="E17" s="94"/>
      <c r="F17" s="90">
        <v>0</v>
      </c>
      <c r="G17" s="60"/>
      <c r="H17" s="91">
        <v>0</v>
      </c>
    </row>
    <row r="18" spans="2:8" ht="12.75">
      <c r="B18" s="74"/>
      <c r="C18" s="27"/>
      <c r="D18" s="27"/>
      <c r="E18" s="94"/>
      <c r="F18" s="28"/>
      <c r="G18" s="27"/>
      <c r="H18" s="99"/>
    </row>
    <row r="19" spans="2:8" ht="12.75">
      <c r="B19" s="95" t="s">
        <v>33</v>
      </c>
      <c r="C19" s="25"/>
      <c r="D19" s="25"/>
      <c r="E19" s="94"/>
      <c r="F19" s="27"/>
      <c r="G19" s="27"/>
      <c r="H19" s="78"/>
    </row>
    <row r="20" spans="2:8" ht="12.75">
      <c r="B20" s="74" t="s">
        <v>231</v>
      </c>
      <c r="C20" s="27"/>
      <c r="D20" s="27"/>
      <c r="E20" s="94"/>
      <c r="F20" s="69">
        <v>0</v>
      </c>
      <c r="G20" s="22"/>
      <c r="H20" s="69">
        <v>0</v>
      </c>
    </row>
    <row r="21" spans="2:8" ht="12.75">
      <c r="B21" s="74" t="s">
        <v>232</v>
      </c>
      <c r="C21" s="27"/>
      <c r="D21" s="27"/>
      <c r="E21" s="94"/>
      <c r="F21" s="21">
        <v>0</v>
      </c>
      <c r="G21" s="22"/>
      <c r="H21" s="21">
        <v>-52500</v>
      </c>
    </row>
    <row r="22" spans="2:8" ht="12.75">
      <c r="B22" s="74" t="s">
        <v>214</v>
      </c>
      <c r="C22" s="27"/>
      <c r="D22" s="27"/>
      <c r="E22" s="94"/>
      <c r="F22" s="21">
        <v>-3360000</v>
      </c>
      <c r="G22" s="22"/>
      <c r="H22" s="21">
        <v>-2250000</v>
      </c>
    </row>
    <row r="23" spans="2:8" ht="12.75">
      <c r="B23" s="95" t="s">
        <v>42</v>
      </c>
      <c r="C23" s="25"/>
      <c r="D23" s="25"/>
      <c r="E23" s="94"/>
      <c r="F23" s="90">
        <v>-3360000</v>
      </c>
      <c r="G23" s="60"/>
      <c r="H23" s="91">
        <v>-2302500</v>
      </c>
    </row>
    <row r="24" spans="2:8" ht="12.75">
      <c r="B24" s="74"/>
      <c r="C24" s="27"/>
      <c r="D24" s="27"/>
      <c r="E24" s="94"/>
      <c r="F24" s="28"/>
      <c r="G24" s="27"/>
      <c r="H24" s="99"/>
    </row>
    <row r="25" spans="2:8" ht="15">
      <c r="B25" s="95" t="s">
        <v>154</v>
      </c>
      <c r="C25" s="25"/>
      <c r="D25" s="25"/>
      <c r="E25" s="94"/>
      <c r="F25" s="150">
        <v>397905</v>
      </c>
      <c r="G25" s="60"/>
      <c r="H25" s="165">
        <v>-1998810</v>
      </c>
    </row>
    <row r="26" spans="2:8" ht="12.75">
      <c r="B26" s="95" t="s">
        <v>253</v>
      </c>
      <c r="C26" s="25"/>
      <c r="D26" s="25"/>
      <c r="E26" s="94"/>
      <c r="F26" s="29">
        <v>2142386</v>
      </c>
      <c r="G26" s="27"/>
      <c r="H26" s="101">
        <v>4322893</v>
      </c>
    </row>
    <row r="27" spans="2:8" ht="15">
      <c r="B27" s="95" t="s">
        <v>254</v>
      </c>
      <c r="C27" s="25"/>
      <c r="D27" s="25"/>
      <c r="E27" s="102"/>
      <c r="F27" s="164">
        <v>2540291</v>
      </c>
      <c r="G27" s="27"/>
      <c r="H27" s="149">
        <v>2324083</v>
      </c>
    </row>
    <row r="28" spans="2:8" ht="12.75">
      <c r="B28" s="95"/>
      <c r="C28" s="25"/>
      <c r="D28" s="25"/>
      <c r="E28" s="102"/>
      <c r="F28" s="29"/>
      <c r="G28" s="27"/>
      <c r="H28" s="101"/>
    </row>
    <row r="29" spans="2:8" ht="12.75">
      <c r="B29" s="79" t="s">
        <v>203</v>
      </c>
      <c r="C29" s="103"/>
      <c r="D29" s="104"/>
      <c r="E29" s="105">
        <v>24</v>
      </c>
      <c r="F29" s="106">
        <f>F13/4850000</f>
        <v>0.7748257731958763</v>
      </c>
      <c r="G29" s="104"/>
      <c r="H29" s="107">
        <v>0.06261649484536083</v>
      </c>
    </row>
    <row r="30" spans="6:8" ht="12.75">
      <c r="F30" s="31"/>
      <c r="H30" s="23"/>
    </row>
    <row r="31" spans="2:8" ht="12.75">
      <c r="B31"/>
      <c r="C31"/>
      <c r="D31"/>
      <c r="E31"/>
      <c r="F31" s="20"/>
      <c r="G31"/>
      <c r="H31"/>
    </row>
    <row r="32" spans="2:8" ht="12.75">
      <c r="B32"/>
      <c r="C32"/>
      <c r="D32"/>
      <c r="E32"/>
      <c r="F32"/>
      <c r="G32"/>
      <c r="H32"/>
    </row>
    <row r="33" spans="2:8" ht="12.75">
      <c r="B33"/>
      <c r="C33"/>
      <c r="D33"/>
      <c r="E33"/>
      <c r="F33" s="20"/>
      <c r="G33"/>
      <c r="H33"/>
    </row>
    <row r="34" spans="2:8" ht="12.75">
      <c r="B34"/>
      <c r="C34"/>
      <c r="D34"/>
      <c r="E34"/>
      <c r="F34"/>
      <c r="G34"/>
      <c r="H34"/>
    </row>
    <row r="35" spans="2:11" ht="12.75">
      <c r="B35" s="1"/>
      <c r="C35" s="1"/>
      <c r="D35" s="1"/>
      <c r="E35" s="4"/>
      <c r="F35" s="1"/>
      <c r="G35" s="2"/>
      <c r="K35" s="112"/>
    </row>
    <row r="36" spans="5:11" ht="12.75">
      <c r="E36" s="3"/>
      <c r="G36" s="2"/>
      <c r="K36" s="112"/>
    </row>
    <row r="37" ht="12.75">
      <c r="K37" s="112"/>
    </row>
    <row r="38" spans="2:8" ht="12.75">
      <c r="B38"/>
      <c r="C38"/>
      <c r="D38"/>
      <c r="E38"/>
      <c r="G38"/>
      <c r="H38" s="20"/>
    </row>
    <row r="39" spans="2:8" ht="12.75">
      <c r="B39"/>
      <c r="C39"/>
      <c r="D39"/>
      <c r="E39"/>
      <c r="G39"/>
      <c r="H39"/>
    </row>
    <row r="40" spans="2:8" ht="12.75">
      <c r="B40"/>
      <c r="C40"/>
      <c r="D40"/>
      <c r="E40"/>
      <c r="G40"/>
      <c r="H40"/>
    </row>
    <row r="41" spans="2:8" ht="12.75">
      <c r="B41"/>
      <c r="C41"/>
      <c r="D41"/>
      <c r="E41"/>
      <c r="G41" s="1"/>
      <c r="H41"/>
    </row>
    <row r="42" spans="2:8" ht="12.75">
      <c r="B42"/>
      <c r="C42"/>
      <c r="D42"/>
      <c r="E42"/>
      <c r="G42" s="1"/>
      <c r="H42"/>
    </row>
    <row r="43" spans="2:8" ht="12.75">
      <c r="B43" s="1" t="s">
        <v>16</v>
      </c>
      <c r="C43" s="1"/>
      <c r="D43" s="1"/>
      <c r="E43" s="1" t="s">
        <v>21</v>
      </c>
      <c r="G43" s="1"/>
      <c r="H43"/>
    </row>
    <row r="44" spans="2:8" ht="12.75">
      <c r="B44" s="1" t="s">
        <v>208</v>
      </c>
      <c r="C44" s="1"/>
      <c r="D44" s="1"/>
      <c r="E44" s="1" t="s">
        <v>22</v>
      </c>
      <c r="G44"/>
      <c r="H44"/>
    </row>
  </sheetData>
  <sheetProtection/>
  <mergeCells count="3">
    <mergeCell ref="B2:H2"/>
    <mergeCell ref="B4:H4"/>
    <mergeCell ref="B5:H5"/>
  </mergeCells>
  <printOptions horizontalCentered="1"/>
  <pageMargins left="0.45" right="0.75" top="1" bottom="1" header="0.5" footer="0.5"/>
  <pageSetup firstPageNumber="9" useFirstPageNumber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H23" sqref="H23"/>
    </sheetView>
  </sheetViews>
  <sheetFormatPr defaultColWidth="9.140625" defaultRowHeight="12.75"/>
  <cols>
    <col min="1" max="1" width="19.7109375" style="0" customWidth="1"/>
    <col min="2" max="2" width="5.7109375" style="0" customWidth="1"/>
    <col min="3" max="3" width="11.7109375" style="0" customWidth="1"/>
    <col min="4" max="4" width="12.7109375" style="0" customWidth="1"/>
    <col min="5" max="5" width="13.7109375" style="0" customWidth="1"/>
    <col min="6" max="7" width="12.7109375" style="0" customWidth="1"/>
    <col min="9" max="9" width="14.00390625" style="0" customWidth="1"/>
  </cols>
  <sheetData>
    <row r="1" spans="1:7" ht="15.75">
      <c r="A1" s="307" t="s">
        <v>51</v>
      </c>
      <c r="B1" s="307"/>
      <c r="C1" s="307"/>
      <c r="D1" s="307"/>
      <c r="E1" s="307"/>
      <c r="F1" s="307"/>
      <c r="G1" s="307"/>
    </row>
    <row r="2" spans="1:7" ht="12.75">
      <c r="A2" s="7"/>
      <c r="B2" s="7"/>
      <c r="C2" s="7"/>
      <c r="D2" s="7"/>
      <c r="E2" s="7"/>
      <c r="F2" s="7"/>
      <c r="G2" s="7"/>
    </row>
    <row r="3" spans="1:7" ht="15.75">
      <c r="A3" s="307" t="s">
        <v>37</v>
      </c>
      <c r="B3" s="307"/>
      <c r="C3" s="307"/>
      <c r="D3" s="307"/>
      <c r="E3" s="307"/>
      <c r="F3" s="307"/>
      <c r="G3" s="307"/>
    </row>
    <row r="4" spans="1:7" ht="15.75">
      <c r="A4" s="307" t="s">
        <v>255</v>
      </c>
      <c r="B4" s="307"/>
      <c r="C4" s="307"/>
      <c r="D4" s="307"/>
      <c r="E4" s="307"/>
      <c r="F4" s="307"/>
      <c r="G4" s="307"/>
    </row>
    <row r="6" ht="12.75">
      <c r="G6" s="20"/>
    </row>
    <row r="7" spans="1:7" ht="12.75">
      <c r="A7" s="73" t="s">
        <v>18</v>
      </c>
      <c r="B7" s="76"/>
      <c r="C7" s="75" t="s">
        <v>38</v>
      </c>
      <c r="D7" s="51" t="s">
        <v>38</v>
      </c>
      <c r="E7" s="56" t="s">
        <v>71</v>
      </c>
      <c r="F7" s="52" t="s">
        <v>47</v>
      </c>
      <c r="G7" s="13" t="s">
        <v>29</v>
      </c>
    </row>
    <row r="8" spans="1:7" ht="12.75">
      <c r="A8" s="79"/>
      <c r="B8" s="80"/>
      <c r="C8" s="38" t="s">
        <v>39</v>
      </c>
      <c r="D8" s="53" t="s">
        <v>0</v>
      </c>
      <c r="E8" s="72" t="s">
        <v>72</v>
      </c>
      <c r="F8" s="54" t="s">
        <v>48</v>
      </c>
      <c r="G8" s="50" t="s">
        <v>23</v>
      </c>
    </row>
    <row r="9" spans="1:7" ht="12.75">
      <c r="A9" s="70"/>
      <c r="B9" s="77"/>
      <c r="C9" s="40"/>
      <c r="D9" s="33"/>
      <c r="E9" s="41"/>
      <c r="F9" s="33"/>
      <c r="G9" s="36"/>
    </row>
    <row r="10" spans="1:7" ht="12.75">
      <c r="A10" s="74" t="s">
        <v>245</v>
      </c>
      <c r="B10" s="78"/>
      <c r="C10" s="10">
        <v>48500000</v>
      </c>
      <c r="D10" s="157">
        <v>106700000</v>
      </c>
      <c r="E10" s="10">
        <v>83786116</v>
      </c>
      <c r="F10" s="157">
        <v>-437251061</v>
      </c>
      <c r="G10" s="169">
        <v>-198264945</v>
      </c>
    </row>
    <row r="11" spans="1:7" ht="12.75">
      <c r="A11" s="70"/>
      <c r="B11" s="77"/>
      <c r="C11" s="24"/>
      <c r="D11" s="32"/>
      <c r="E11" s="24"/>
      <c r="F11" s="32"/>
      <c r="G11" s="42"/>
    </row>
    <row r="12" spans="1:7" ht="12.75">
      <c r="A12" s="86" t="s">
        <v>223</v>
      </c>
      <c r="B12" s="77"/>
      <c r="C12" s="24">
        <v>0</v>
      </c>
      <c r="D12" s="32">
        <v>0</v>
      </c>
      <c r="E12" s="24">
        <v>0</v>
      </c>
      <c r="F12" s="32">
        <v>3117367</v>
      </c>
      <c r="G12" s="42">
        <f>SUM(C12:F12)</f>
        <v>3117367</v>
      </c>
    </row>
    <row r="13" spans="1:7" ht="12.75">
      <c r="A13" s="70"/>
      <c r="B13" s="77"/>
      <c r="C13" s="24"/>
      <c r="D13" s="32"/>
      <c r="E13" s="24"/>
      <c r="F13" s="32"/>
      <c r="G13" s="42"/>
    </row>
    <row r="14" spans="1:7" ht="12.75">
      <c r="A14" s="74"/>
      <c r="B14" s="78"/>
      <c r="C14" s="24"/>
      <c r="D14" s="32"/>
      <c r="E14" s="24"/>
      <c r="F14" s="32"/>
      <c r="G14" s="42"/>
    </row>
    <row r="15" spans="1:7" ht="12.75">
      <c r="A15" s="70"/>
      <c r="B15" s="77"/>
      <c r="C15" s="43"/>
      <c r="D15" s="34"/>
      <c r="E15" s="43"/>
      <c r="F15" s="34"/>
      <c r="G15" s="44"/>
    </row>
    <row r="16" spans="1:7" ht="13.5" thickBot="1">
      <c r="A16" s="81" t="s">
        <v>256</v>
      </c>
      <c r="B16" s="82"/>
      <c r="C16" s="166">
        <f>SUM(C10:C15)</f>
        <v>48500000</v>
      </c>
      <c r="D16" s="167">
        <f>SUM(D10:D15)</f>
        <v>106700000</v>
      </c>
      <c r="E16" s="167">
        <f>SUM(E10:E15)</f>
        <v>83786116</v>
      </c>
      <c r="F16" s="167">
        <f>SUM(F10:F15)</f>
        <v>-434133694</v>
      </c>
      <c r="G16" s="168">
        <f>SUM(G10:G15)</f>
        <v>-195147578</v>
      </c>
    </row>
    <row r="17" ht="13.5" thickTop="1"/>
    <row r="19" spans="1:7" ht="12.75">
      <c r="A19" s="73" t="s">
        <v>18</v>
      </c>
      <c r="B19" s="76"/>
      <c r="C19" s="51" t="s">
        <v>38</v>
      </c>
      <c r="D19" s="51" t="s">
        <v>38</v>
      </c>
      <c r="E19" s="56" t="s">
        <v>71</v>
      </c>
      <c r="F19" s="52" t="s">
        <v>47</v>
      </c>
      <c r="G19" s="13" t="s">
        <v>29</v>
      </c>
    </row>
    <row r="20" spans="1:7" ht="12.75">
      <c r="A20" s="79"/>
      <c r="B20" s="80"/>
      <c r="C20" s="53" t="s">
        <v>39</v>
      </c>
      <c r="D20" s="53" t="s">
        <v>0</v>
      </c>
      <c r="E20" s="72" t="s">
        <v>72</v>
      </c>
      <c r="F20" s="54" t="s">
        <v>48</v>
      </c>
      <c r="G20" s="50" t="s">
        <v>23</v>
      </c>
    </row>
    <row r="21" spans="1:7" ht="12.75">
      <c r="A21" s="70"/>
      <c r="B21" s="77"/>
      <c r="C21" s="40"/>
      <c r="D21" s="33"/>
      <c r="E21" s="41"/>
      <c r="F21" s="33"/>
      <c r="G21" s="36"/>
    </row>
    <row r="22" spans="1:7" ht="12.75">
      <c r="A22" s="74" t="s">
        <v>257</v>
      </c>
      <c r="B22" s="78"/>
      <c r="C22" s="10">
        <v>48500000</v>
      </c>
      <c r="D22" s="157">
        <v>106700000</v>
      </c>
      <c r="E22" s="10">
        <v>76281027</v>
      </c>
      <c r="F22" s="157">
        <v>-435360454</v>
      </c>
      <c r="G22" s="169">
        <f>F22+E22+D22+C22</f>
        <v>-203879427</v>
      </c>
    </row>
    <row r="23" spans="1:7" ht="12.75">
      <c r="A23" s="70"/>
      <c r="B23" s="77"/>
      <c r="C23" s="24"/>
      <c r="D23" s="32"/>
      <c r="E23" s="24"/>
      <c r="F23" s="32"/>
      <c r="G23" s="42"/>
    </row>
    <row r="24" spans="1:7" ht="12.75">
      <c r="A24" s="86" t="s">
        <v>223</v>
      </c>
      <c r="B24" s="77"/>
      <c r="C24" s="24">
        <v>0</v>
      </c>
      <c r="D24" s="32">
        <v>0</v>
      </c>
      <c r="E24" s="24">
        <v>0</v>
      </c>
      <c r="F24" s="32">
        <f>PL!E29</f>
        <v>2201926</v>
      </c>
      <c r="G24" s="42">
        <f>SUM(C24:F24)</f>
        <v>2201926</v>
      </c>
    </row>
    <row r="25" spans="1:7" ht="12.75">
      <c r="A25" s="70"/>
      <c r="B25" s="77"/>
      <c r="C25" s="24"/>
      <c r="D25" s="32"/>
      <c r="E25" s="24"/>
      <c r="F25" s="32"/>
      <c r="G25" s="42"/>
    </row>
    <row r="26" spans="1:7" ht="12.75">
      <c r="A26" s="74"/>
      <c r="B26" s="78"/>
      <c r="C26" s="24">
        <v>0</v>
      </c>
      <c r="D26" s="32">
        <v>0</v>
      </c>
      <c r="E26" s="24">
        <f>-'N-4'!D17</f>
        <v>0</v>
      </c>
      <c r="F26" s="32">
        <v>0</v>
      </c>
      <c r="G26" s="42">
        <f>SUM(C26:F26)</f>
        <v>0</v>
      </c>
    </row>
    <row r="27" spans="1:7" ht="12.75">
      <c r="A27" s="70"/>
      <c r="B27" s="77"/>
      <c r="C27" s="43"/>
      <c r="D27" s="34"/>
      <c r="E27" s="43"/>
      <c r="F27" s="34"/>
      <c r="G27" s="44"/>
    </row>
    <row r="28" spans="1:7" ht="13.5" thickBot="1">
      <c r="A28" s="81" t="s">
        <v>258</v>
      </c>
      <c r="B28" s="82"/>
      <c r="C28" s="167">
        <f>SUM(C22:C27)</f>
        <v>48500000</v>
      </c>
      <c r="D28" s="167">
        <f>SUM(D22:D27)</f>
        <v>106700000</v>
      </c>
      <c r="E28" s="167">
        <f>SUM(E22:E27)</f>
        <v>76281027</v>
      </c>
      <c r="F28" s="167">
        <f>SUM(F22:F27)</f>
        <v>-433158528</v>
      </c>
      <c r="G28" s="168">
        <f>SUM(G22:G27)</f>
        <v>-201677501</v>
      </c>
    </row>
    <row r="29" spans="6:7" ht="13.5" thickTop="1">
      <c r="F29" s="20"/>
      <c r="G29" s="20"/>
    </row>
    <row r="30" ht="12.75">
      <c r="I30" s="20"/>
    </row>
    <row r="31" spans="5:7" ht="12.75">
      <c r="E31" s="3"/>
      <c r="F31" s="5"/>
      <c r="G31" s="5"/>
    </row>
    <row r="32" spans="5:7" ht="12.75">
      <c r="E32" s="3"/>
      <c r="F32" s="5"/>
      <c r="G32" s="5"/>
    </row>
    <row r="33" spans="5:7" ht="12.75">
      <c r="E33" s="3"/>
      <c r="F33" s="5"/>
      <c r="G33" s="5"/>
    </row>
    <row r="34" spans="5:7" ht="12.75">
      <c r="E34" s="3"/>
      <c r="F34" s="5"/>
      <c r="G34" s="5"/>
    </row>
    <row r="35" spans="1:7" ht="12.75">
      <c r="A35" s="1"/>
      <c r="B35" s="1"/>
      <c r="D35" s="1"/>
      <c r="E35" s="4"/>
      <c r="F35" s="1"/>
      <c r="G35" s="5"/>
    </row>
    <row r="36" spans="5:7" ht="12.75">
      <c r="E36" s="3"/>
      <c r="G36" s="5"/>
    </row>
    <row r="37" ht="12.75">
      <c r="G37" s="5"/>
    </row>
    <row r="38" ht="12.75">
      <c r="G38" s="5"/>
    </row>
    <row r="39" spans="3:5" ht="12.75">
      <c r="C39" s="3"/>
      <c r="D39" s="3"/>
      <c r="E39" t="s">
        <v>43</v>
      </c>
    </row>
    <row r="40" spans="5:7" ht="12.75">
      <c r="E40" t="s">
        <v>20</v>
      </c>
      <c r="F40" s="5"/>
      <c r="G40" s="5"/>
    </row>
    <row r="41" spans="5:7" ht="12.75">
      <c r="E41" s="3"/>
      <c r="F41" s="5"/>
      <c r="G41" s="5"/>
    </row>
    <row r="42" spans="5:7" ht="12.75">
      <c r="E42" s="3"/>
      <c r="F42" s="5"/>
      <c r="G42" s="5"/>
    </row>
    <row r="43" spans="5:7" ht="12.75">
      <c r="E43" s="3"/>
      <c r="F43" s="5"/>
      <c r="G43" s="5"/>
    </row>
    <row r="44" spans="1:7" ht="12.75">
      <c r="A44" s="1" t="s">
        <v>16</v>
      </c>
      <c r="B44" s="1"/>
      <c r="C44" s="1"/>
      <c r="D44" s="1"/>
      <c r="E44" s="1" t="s">
        <v>21</v>
      </c>
      <c r="G44" s="5"/>
    </row>
    <row r="45" spans="1:7" ht="12.75">
      <c r="A45" s="1" t="s">
        <v>208</v>
      </c>
      <c r="B45" s="1"/>
      <c r="C45" s="1"/>
      <c r="D45" s="1"/>
      <c r="E45" s="1" t="s">
        <v>22</v>
      </c>
      <c r="G45" s="5"/>
    </row>
    <row r="46" spans="1:7" ht="12.75">
      <c r="A46" s="35"/>
      <c r="B46" s="35"/>
      <c r="C46" s="35"/>
      <c r="D46" s="35"/>
      <c r="F46" s="5"/>
      <c r="G46" s="5"/>
    </row>
  </sheetData>
  <sheetProtection/>
  <mergeCells count="3">
    <mergeCell ref="A1:G1"/>
    <mergeCell ref="A3:G3"/>
    <mergeCell ref="A4:G4"/>
  </mergeCells>
  <printOptions horizontalCentered="1"/>
  <pageMargins left="0.35" right="0.5" top="1" bottom="1" header="0.5" footer="0.5"/>
  <pageSetup firstPageNumber="8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4.7109375" style="6" customWidth="1"/>
    <col min="2" max="2" width="33.7109375" style="19" customWidth="1"/>
    <col min="3" max="3" width="1.7109375" style="19" customWidth="1"/>
    <col min="4" max="4" width="12.7109375" style="19" customWidth="1"/>
    <col min="5" max="5" width="1.7109375" style="19" hidden="1" customWidth="1"/>
    <col min="6" max="6" width="12.57421875" style="19" customWidth="1"/>
    <col min="7" max="16384" width="9.140625" style="19" customWidth="1"/>
  </cols>
  <sheetData>
    <row r="1" spans="1:8" ht="12.75">
      <c r="A1" s="37" t="s">
        <v>6</v>
      </c>
      <c r="B1" s="8" t="s">
        <v>263</v>
      </c>
      <c r="H1" s="19">
        <v>4</v>
      </c>
    </row>
    <row r="3" ht="12.75">
      <c r="B3" s="19" t="s">
        <v>74</v>
      </c>
    </row>
    <row r="4" spans="3:6" ht="12.75">
      <c r="C4" s="4"/>
      <c r="D4" s="4">
        <v>2013</v>
      </c>
      <c r="E4" s="4">
        <v>2011</v>
      </c>
      <c r="F4" s="4">
        <v>2012</v>
      </c>
    </row>
    <row r="5" spans="2:6" ht="12.75">
      <c r="B5" s="19" t="s">
        <v>194</v>
      </c>
      <c r="C5" s="62"/>
      <c r="D5" s="62">
        <v>1472547</v>
      </c>
      <c r="E5" s="62"/>
      <c r="F5" s="62">
        <v>1472547</v>
      </c>
    </row>
    <row r="6" spans="2:6" ht="13.5" customHeight="1" hidden="1">
      <c r="B6" s="19" t="s">
        <v>195</v>
      </c>
      <c r="C6" s="62"/>
      <c r="D6" s="16">
        <v>0</v>
      </c>
      <c r="E6" s="62"/>
      <c r="F6" s="62">
        <v>0</v>
      </c>
    </row>
    <row r="7" spans="3:6" ht="13.5" thickBot="1">
      <c r="C7" s="62"/>
      <c r="D7" s="109">
        <v>1472547</v>
      </c>
      <c r="E7" s="89"/>
      <c r="F7" s="109">
        <v>1472547</v>
      </c>
    </row>
    <row r="8" spans="1:2" ht="13.5" thickTop="1">
      <c r="A8" s="37" t="s">
        <v>13</v>
      </c>
      <c r="B8" s="8" t="s">
        <v>264</v>
      </c>
    </row>
    <row r="10" ht="12.75">
      <c r="B10" s="19" t="s">
        <v>74</v>
      </c>
    </row>
    <row r="11" spans="3:6" ht="12.75">
      <c r="C11" s="4"/>
      <c r="D11" s="4">
        <v>2013</v>
      </c>
      <c r="E11" s="4">
        <v>2011</v>
      </c>
      <c r="F11" s="4">
        <v>2012</v>
      </c>
    </row>
    <row r="12" spans="2:6" ht="12.75">
      <c r="B12" s="19" t="s">
        <v>194</v>
      </c>
      <c r="C12" s="62"/>
      <c r="D12" s="62">
        <v>20360031</v>
      </c>
      <c r="E12" s="62">
        <v>21360031</v>
      </c>
      <c r="F12" s="62">
        <v>20360031</v>
      </c>
    </row>
    <row r="13" spans="2:6" ht="13.5" customHeight="1" hidden="1">
      <c r="B13" s="19" t="s">
        <v>195</v>
      </c>
      <c r="C13" s="62"/>
      <c r="D13" s="16">
        <v>0</v>
      </c>
      <c r="E13" s="62"/>
      <c r="F13" s="62">
        <v>0</v>
      </c>
    </row>
    <row r="14" spans="3:6" ht="13.5" thickBot="1">
      <c r="C14" s="62"/>
      <c r="D14" s="109">
        <v>20360031</v>
      </c>
      <c r="E14" s="89"/>
      <c r="F14" s="109">
        <v>20360031</v>
      </c>
    </row>
    <row r="15" spans="1:2" ht="13.5" thickTop="1">
      <c r="A15" s="37" t="s">
        <v>78</v>
      </c>
      <c r="B15" s="8" t="s">
        <v>271</v>
      </c>
    </row>
    <row r="17" ht="12.75">
      <c r="B17" s="19" t="s">
        <v>74</v>
      </c>
    </row>
    <row r="18" spans="3:6" ht="12.75">
      <c r="C18" s="4"/>
      <c r="D18" s="4">
        <v>2013</v>
      </c>
      <c r="E18" s="4">
        <v>2011</v>
      </c>
      <c r="F18" s="4">
        <v>2012</v>
      </c>
    </row>
    <row r="19" spans="2:6" ht="12.75">
      <c r="B19" s="19" t="s">
        <v>215</v>
      </c>
      <c r="C19" s="62"/>
      <c r="D19" s="16">
        <v>42836708</v>
      </c>
      <c r="E19" s="62"/>
      <c r="F19" s="62">
        <v>48876728</v>
      </c>
    </row>
    <row r="20" spans="2:6" ht="13.5" customHeight="1">
      <c r="B20" s="19" t="s">
        <v>216</v>
      </c>
      <c r="C20" s="62"/>
      <c r="D20" s="16">
        <v>69661507</v>
      </c>
      <c r="E20" s="62"/>
      <c r="F20" s="62">
        <v>73832970</v>
      </c>
    </row>
    <row r="21" spans="2:6" ht="12.75">
      <c r="B21" s="19" t="s">
        <v>217</v>
      </c>
      <c r="C21" s="62"/>
      <c r="D21" s="16">
        <v>1172284</v>
      </c>
      <c r="E21" s="62"/>
      <c r="F21" s="62">
        <v>563517</v>
      </c>
    </row>
    <row r="22" spans="2:6" ht="13.5" thickBot="1">
      <c r="B22" s="19" t="s">
        <v>79</v>
      </c>
      <c r="C22" s="62"/>
      <c r="D22" s="109">
        <v>113670499</v>
      </c>
      <c r="E22" s="109">
        <f>E19+E20+E21</f>
        <v>0</v>
      </c>
      <c r="F22" s="109">
        <v>123273215</v>
      </c>
    </row>
    <row r="23" ht="13.5" thickTop="1">
      <c r="B23" s="27"/>
    </row>
    <row r="24" spans="1:2" ht="12.75">
      <c r="A24" s="37" t="s">
        <v>81</v>
      </c>
      <c r="B24" s="8" t="s">
        <v>272</v>
      </c>
    </row>
    <row r="25" ht="12.75">
      <c r="B25" s="19" t="s">
        <v>80</v>
      </c>
    </row>
    <row r="27" spans="3:6" ht="12.75">
      <c r="C27" s="4"/>
      <c r="D27" s="4">
        <v>2013</v>
      </c>
      <c r="E27" s="4">
        <v>2011</v>
      </c>
      <c r="F27" s="4">
        <v>2012</v>
      </c>
    </row>
    <row r="28" spans="3:6" ht="12.75">
      <c r="C28" s="62"/>
      <c r="D28" s="16">
        <v>124897733</v>
      </c>
      <c r="E28" s="62"/>
      <c r="F28" s="62">
        <v>122327036</v>
      </c>
    </row>
    <row r="29" spans="3:6" ht="12.75" hidden="1">
      <c r="C29" s="62"/>
      <c r="D29" s="16">
        <v>0</v>
      </c>
      <c r="E29" s="62"/>
      <c r="F29" s="62">
        <v>0</v>
      </c>
    </row>
    <row r="30" spans="2:6" ht="13.5" thickBot="1">
      <c r="B30" s="8" t="s">
        <v>262</v>
      </c>
      <c r="C30" s="62"/>
      <c r="D30" s="109">
        <v>124897733</v>
      </c>
      <c r="E30" s="89"/>
      <c r="F30" s="109">
        <v>122327036</v>
      </c>
    </row>
    <row r="31" ht="13.5" thickTop="1"/>
    <row r="32" spans="1:2" ht="12.75">
      <c r="A32" s="37" t="s">
        <v>82</v>
      </c>
      <c r="B32" s="8" t="s">
        <v>265</v>
      </c>
    </row>
    <row r="34" ht="12.75">
      <c r="B34" s="19" t="s">
        <v>75</v>
      </c>
    </row>
    <row r="35" spans="3:6" ht="12.75">
      <c r="C35" s="4"/>
      <c r="D35" s="4">
        <v>2013</v>
      </c>
      <c r="E35" s="4">
        <v>2011</v>
      </c>
      <c r="F35" s="4">
        <v>2012</v>
      </c>
    </row>
    <row r="36" spans="2:6" ht="12.75">
      <c r="B36" s="8" t="s">
        <v>83</v>
      </c>
      <c r="D36" s="61"/>
      <c r="F36" s="61"/>
    </row>
    <row r="37" spans="2:6" ht="12.75">
      <c r="B37" s="19" t="s">
        <v>84</v>
      </c>
      <c r="C37" s="62"/>
      <c r="D37" s="16">
        <v>2450962</v>
      </c>
      <c r="E37" s="62"/>
      <c r="F37" s="62">
        <v>2029960</v>
      </c>
    </row>
    <row r="38" spans="2:6" ht="12.75">
      <c r="B38" s="19" t="s">
        <v>85</v>
      </c>
      <c r="C38" s="62"/>
      <c r="D38" s="16">
        <v>1051139</v>
      </c>
      <c r="E38" s="62"/>
      <c r="F38" s="62">
        <v>962355</v>
      </c>
    </row>
    <row r="39" spans="2:6" ht="12.75">
      <c r="B39" s="19" t="s">
        <v>86</v>
      </c>
      <c r="C39" s="62"/>
      <c r="D39" s="16">
        <v>11087400</v>
      </c>
      <c r="E39" s="16">
        <v>13154224</v>
      </c>
      <c r="F39" s="16">
        <v>11087400</v>
      </c>
    </row>
    <row r="40" spans="3:6" ht="12.75">
      <c r="C40" s="62"/>
      <c r="D40" s="113">
        <v>14589501</v>
      </c>
      <c r="E40" s="89"/>
      <c r="F40" s="113">
        <v>14079715</v>
      </c>
    </row>
    <row r="41" spans="2:6" ht="12.75">
      <c r="B41" s="8" t="s">
        <v>87</v>
      </c>
      <c r="C41" s="62"/>
      <c r="D41" s="62"/>
      <c r="E41" s="62"/>
      <c r="F41" s="62"/>
    </row>
    <row r="42" spans="2:6" ht="12.75">
      <c r="B42" s="19" t="s">
        <v>88</v>
      </c>
      <c r="C42" s="62"/>
      <c r="D42" s="16">
        <v>452070</v>
      </c>
      <c r="E42" s="16">
        <v>452070</v>
      </c>
      <c r="F42" s="16">
        <v>452070</v>
      </c>
    </row>
    <row r="43" spans="2:6" ht="12.75">
      <c r="B43" s="19" t="s">
        <v>178</v>
      </c>
      <c r="C43" s="62"/>
      <c r="D43" s="62">
        <v>459754</v>
      </c>
      <c r="E43" s="62"/>
      <c r="F43" s="62">
        <v>459754</v>
      </c>
    </row>
    <row r="44" spans="2:6" ht="12.75">
      <c r="B44" s="19" t="s">
        <v>89</v>
      </c>
      <c r="C44" s="62"/>
      <c r="D44" s="62">
        <v>395600</v>
      </c>
      <c r="E44" s="62"/>
      <c r="F44" s="62">
        <v>395600</v>
      </c>
    </row>
    <row r="45" spans="2:6" ht="12.75">
      <c r="B45" s="19" t="s">
        <v>157</v>
      </c>
      <c r="C45" s="62"/>
      <c r="D45" s="16">
        <v>14773929</v>
      </c>
      <c r="E45" s="62"/>
      <c r="F45" s="62">
        <v>14510528</v>
      </c>
    </row>
    <row r="46" spans="4:6" ht="12.75">
      <c r="D46" s="113">
        <v>16081353</v>
      </c>
      <c r="E46" s="8"/>
      <c r="F46" s="113">
        <v>15817952</v>
      </c>
    </row>
    <row r="47" spans="2:6" ht="13.5" thickBot="1">
      <c r="B47" s="8" t="s">
        <v>262</v>
      </c>
      <c r="D47" s="173">
        <v>30670854</v>
      </c>
      <c r="E47" s="8"/>
      <c r="F47" s="173">
        <v>29897667</v>
      </c>
    </row>
    <row r="48" ht="13.5" thickTop="1"/>
    <row r="49" spans="1:2" ht="12.75">
      <c r="A49" s="37" t="s">
        <v>90</v>
      </c>
      <c r="B49" s="8" t="s">
        <v>266</v>
      </c>
    </row>
    <row r="51" ht="12.75">
      <c r="B51" s="19" t="s">
        <v>74</v>
      </c>
    </row>
    <row r="53" spans="3:6" ht="12.75">
      <c r="C53" s="4"/>
      <c r="D53" s="4">
        <v>2013</v>
      </c>
      <c r="E53" s="4">
        <v>2011</v>
      </c>
      <c r="F53" s="4">
        <v>2012</v>
      </c>
    </row>
    <row r="54" spans="2:6" ht="12.75">
      <c r="B54" s="8" t="s">
        <v>92</v>
      </c>
      <c r="C54" s="62"/>
      <c r="D54" s="62"/>
      <c r="E54" s="62"/>
      <c r="F54" s="62"/>
    </row>
    <row r="55" spans="2:6" ht="12.75">
      <c r="B55" s="19" t="s">
        <v>93</v>
      </c>
      <c r="C55" s="62"/>
      <c r="D55" s="16">
        <v>468134</v>
      </c>
      <c r="E55" s="62"/>
      <c r="F55" s="62">
        <v>237639</v>
      </c>
    </row>
    <row r="56" spans="2:6" ht="12.75">
      <c r="B56" s="19" t="s">
        <v>76</v>
      </c>
      <c r="C56" s="62"/>
      <c r="D56" s="16">
        <v>418548</v>
      </c>
      <c r="E56" s="62"/>
      <c r="F56" s="62">
        <v>681614</v>
      </c>
    </row>
    <row r="57" spans="3:6" ht="12.75">
      <c r="C57" s="62"/>
      <c r="D57" s="113">
        <v>886682</v>
      </c>
      <c r="E57" s="89"/>
      <c r="F57" s="113">
        <v>919253</v>
      </c>
    </row>
    <row r="58" spans="2:6" ht="12.75">
      <c r="B58" s="8" t="s">
        <v>94</v>
      </c>
      <c r="C58" s="62"/>
      <c r="D58" s="62"/>
      <c r="E58" s="62"/>
      <c r="F58" s="62"/>
    </row>
    <row r="59" spans="2:6" ht="12.75">
      <c r="B59" s="19" t="s">
        <v>77</v>
      </c>
      <c r="C59" s="62"/>
      <c r="D59" s="16">
        <v>21047</v>
      </c>
      <c r="E59" s="62"/>
      <c r="F59" s="62">
        <v>6258</v>
      </c>
    </row>
    <row r="60" spans="2:6" ht="12.75">
      <c r="B60" s="19" t="s">
        <v>158</v>
      </c>
      <c r="C60" s="62"/>
      <c r="D60" s="16">
        <v>70997</v>
      </c>
      <c r="E60" s="62"/>
      <c r="F60" s="62">
        <v>20579</v>
      </c>
    </row>
    <row r="61" spans="2:6" ht="12.75">
      <c r="B61" s="19" t="s">
        <v>159</v>
      </c>
      <c r="C61" s="62"/>
      <c r="D61" s="16">
        <v>5075</v>
      </c>
      <c r="E61" s="16">
        <v>6225</v>
      </c>
      <c r="F61" s="16">
        <v>5075</v>
      </c>
    </row>
    <row r="62" spans="2:6" ht="12.75">
      <c r="B62" s="19" t="s">
        <v>160</v>
      </c>
      <c r="C62" s="62"/>
      <c r="D62" s="16">
        <v>220135</v>
      </c>
      <c r="E62" s="62"/>
      <c r="F62" s="62">
        <v>1056998</v>
      </c>
    </row>
    <row r="63" spans="2:6" ht="12.75">
      <c r="B63" s="19" t="s">
        <v>161</v>
      </c>
      <c r="C63" s="62"/>
      <c r="D63" s="16">
        <v>1001062</v>
      </c>
      <c r="E63" s="62"/>
      <c r="F63" s="62">
        <v>6759</v>
      </c>
    </row>
    <row r="64" spans="2:6" ht="12.75">
      <c r="B64" s="19" t="s">
        <v>162</v>
      </c>
      <c r="C64" s="62"/>
      <c r="D64" s="16">
        <v>9374</v>
      </c>
      <c r="E64" s="62"/>
      <c r="F64" s="62">
        <v>9374</v>
      </c>
    </row>
    <row r="65" spans="2:6" ht="12.75">
      <c r="B65" s="19" t="s">
        <v>163</v>
      </c>
      <c r="C65" s="62"/>
      <c r="D65" s="16">
        <v>23400</v>
      </c>
      <c r="E65" s="62"/>
      <c r="F65" s="62">
        <v>23400</v>
      </c>
    </row>
    <row r="66" spans="2:6" ht="12.75">
      <c r="B66" s="19" t="s">
        <v>164</v>
      </c>
      <c r="C66" s="62"/>
      <c r="D66" s="16">
        <v>302519</v>
      </c>
      <c r="E66" s="62"/>
      <c r="F66" s="62">
        <v>77603</v>
      </c>
    </row>
    <row r="67" spans="2:6" ht="12.75">
      <c r="B67" s="19" t="s">
        <v>165</v>
      </c>
      <c r="C67" s="62"/>
      <c r="D67" s="16">
        <v>0</v>
      </c>
      <c r="E67" s="16">
        <v>18124</v>
      </c>
      <c r="F67" s="16">
        <v>17087</v>
      </c>
    </row>
    <row r="68" spans="3:6" ht="12.75">
      <c r="C68" s="62"/>
      <c r="D68" s="113">
        <v>1653609</v>
      </c>
      <c r="E68" s="89"/>
      <c r="F68" s="113">
        <v>1223133</v>
      </c>
    </row>
    <row r="69" spans="2:6" ht="13.5" thickBot="1">
      <c r="B69" s="8" t="s">
        <v>262</v>
      </c>
      <c r="C69" s="62"/>
      <c r="D69" s="109">
        <v>2540291</v>
      </c>
      <c r="E69" s="89"/>
      <c r="F69" s="109">
        <v>2142386</v>
      </c>
    </row>
    <row r="70" spans="3:6" ht="13.5" thickTop="1">
      <c r="C70" s="62"/>
      <c r="D70" s="62"/>
      <c r="E70" s="62"/>
      <c r="F70" s="62"/>
    </row>
  </sheetData>
  <sheetProtection/>
  <printOptions horizontalCentered="1"/>
  <pageMargins left="0.5" right="0.5" top="0.16" bottom="0.56" header="0.34" footer="0.3"/>
  <pageSetup firstPageNumber="16" useFirstPageNumber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4.7109375" style="6" customWidth="1"/>
    <col min="2" max="2" width="18.7109375" style="0" customWidth="1"/>
    <col min="3" max="3" width="9.7109375" style="0" customWidth="1"/>
    <col min="4" max="5" width="10.7109375" style="0" customWidth="1"/>
    <col min="6" max="6" width="9.7109375" style="0" customWidth="1"/>
    <col min="7" max="8" width="11.7109375" style="0" customWidth="1"/>
  </cols>
  <sheetData>
    <row r="1" spans="1:2" ht="12.75">
      <c r="A1" s="37" t="s">
        <v>91</v>
      </c>
      <c r="B1" s="1" t="s">
        <v>95</v>
      </c>
    </row>
    <row r="3" spans="7:8" ht="12.75">
      <c r="G3" s="4">
        <v>2013</v>
      </c>
      <c r="H3" s="4">
        <v>2012</v>
      </c>
    </row>
    <row r="4" ht="12.75">
      <c r="B4" s="1" t="s">
        <v>3</v>
      </c>
    </row>
    <row r="5" ht="12.75">
      <c r="B5" s="1"/>
    </row>
    <row r="6" spans="2:8" ht="12.75">
      <c r="B6" s="7" t="s">
        <v>282</v>
      </c>
      <c r="G6" s="49">
        <v>500000000</v>
      </c>
      <c r="H6" s="49">
        <v>500000000</v>
      </c>
    </row>
    <row r="8" ht="12.75">
      <c r="B8" s="1" t="s">
        <v>50</v>
      </c>
    </row>
    <row r="9" ht="12.75">
      <c r="B9" s="1"/>
    </row>
    <row r="10" spans="2:8" ht="12.75">
      <c r="B10" s="7" t="s">
        <v>284</v>
      </c>
      <c r="G10" s="48">
        <v>48500000</v>
      </c>
      <c r="H10" s="48">
        <v>48500000</v>
      </c>
    </row>
    <row r="12" ht="12.75">
      <c r="B12" s="1" t="s">
        <v>283</v>
      </c>
    </row>
    <row r="13" spans="4:8" ht="12.75">
      <c r="D13" s="459">
        <v>2013</v>
      </c>
      <c r="E13" s="459"/>
      <c r="G13" s="459">
        <v>2012</v>
      </c>
      <c r="H13" s="459"/>
    </row>
    <row r="14" spans="4:8" ht="12.75">
      <c r="D14" s="6" t="s">
        <v>4</v>
      </c>
      <c r="E14" s="4" t="s">
        <v>5</v>
      </c>
      <c r="G14" s="6" t="s">
        <v>4</v>
      </c>
      <c r="H14" s="4" t="s">
        <v>5</v>
      </c>
    </row>
    <row r="15" spans="2:8" ht="12.75">
      <c r="B15" s="64" t="s">
        <v>97</v>
      </c>
      <c r="D15" s="5">
        <v>1950523</v>
      </c>
      <c r="E15" s="55">
        <f>D15/D19*100</f>
        <v>40.21696907216495</v>
      </c>
      <c r="G15" s="5">
        <v>1950523</v>
      </c>
      <c r="H15" s="171">
        <v>40.22</v>
      </c>
    </row>
    <row r="16" spans="2:8" ht="12.75">
      <c r="B16" s="64" t="s">
        <v>36</v>
      </c>
      <c r="D16" s="5">
        <v>2652217</v>
      </c>
      <c r="E16" s="55">
        <f>D16/D19*100</f>
        <v>54.684886597938146</v>
      </c>
      <c r="G16" s="5">
        <v>2574927</v>
      </c>
      <c r="H16" s="171">
        <v>53.09</v>
      </c>
    </row>
    <row r="17" spans="2:8" ht="12.75">
      <c r="B17" s="64" t="s">
        <v>98</v>
      </c>
      <c r="D17" s="5">
        <v>197470</v>
      </c>
      <c r="E17" s="55">
        <f>D17/D19*100</f>
        <v>4.071546391752577</v>
      </c>
      <c r="G17" s="5">
        <v>90720</v>
      </c>
      <c r="H17" s="171">
        <v>1.87</v>
      </c>
    </row>
    <row r="18" spans="2:8" ht="12.75">
      <c r="B18" t="s">
        <v>99</v>
      </c>
      <c r="D18" s="5">
        <v>49790</v>
      </c>
      <c r="E18" s="55">
        <f>D18/D19*100</f>
        <v>1.0265979381443298</v>
      </c>
      <c r="G18" s="5">
        <v>233830</v>
      </c>
      <c r="H18" s="171">
        <f>G18/G19*100</f>
        <v>4.821237113402062</v>
      </c>
    </row>
    <row r="19" spans="2:8" ht="13.5" thickBot="1">
      <c r="B19" t="s">
        <v>29</v>
      </c>
      <c r="D19" s="12">
        <f>SUM(D15:D18)</f>
        <v>4850000</v>
      </c>
      <c r="E19" s="47">
        <f>SUM(E15:E18)</f>
        <v>100</v>
      </c>
      <c r="G19" s="12">
        <f>SUM(G15:G18)</f>
        <v>4850000</v>
      </c>
      <c r="H19" s="172">
        <f>SUM(H15:H18)</f>
        <v>100.00123711340207</v>
      </c>
    </row>
    <row r="20" ht="13.5" thickTop="1"/>
    <row r="21" s="7" customFormat="1" ht="12.75">
      <c r="A21" s="6"/>
    </row>
    <row r="22" s="7" customFormat="1" ht="12.75">
      <c r="A22" s="6"/>
    </row>
    <row r="23" s="7" customFormat="1" ht="12.75">
      <c r="A23" s="6"/>
    </row>
    <row r="24" s="7" customFormat="1" ht="12.75">
      <c r="A24" s="6"/>
    </row>
    <row r="25" s="7" customFormat="1" ht="12.75">
      <c r="A25" s="6"/>
    </row>
    <row r="26" s="7" customFormat="1" ht="12.75">
      <c r="A26" s="6"/>
    </row>
  </sheetData>
  <sheetProtection/>
  <mergeCells count="2">
    <mergeCell ref="D13:E13"/>
    <mergeCell ref="G13:H13"/>
  </mergeCells>
  <printOptions horizontalCentered="1"/>
  <pageMargins left="0.75" right="0.75" top="1" bottom="1" header="0.5" footer="0.5"/>
  <pageSetup firstPageNumber="20" useFirstPageNumber="1" horizontalDpi="600" verticalDpi="600" orientation="portrait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1">
      <selection activeCell="D6" sqref="D6:D80"/>
    </sheetView>
  </sheetViews>
  <sheetFormatPr defaultColWidth="9.140625" defaultRowHeight="12.75"/>
  <cols>
    <col min="1" max="1" width="4.7109375" style="6" customWidth="1"/>
    <col min="2" max="2" width="33.7109375" style="19" customWidth="1"/>
    <col min="3" max="3" width="1.7109375" style="19" customWidth="1"/>
    <col min="4" max="4" width="12.7109375" style="19" customWidth="1"/>
    <col min="5" max="5" width="1.7109375" style="19" hidden="1" customWidth="1"/>
    <col min="6" max="6" width="19.140625" style="19" customWidth="1"/>
    <col min="7" max="8" width="9.140625" style="19" customWidth="1"/>
    <col min="9" max="9" width="14.00390625" style="19" customWidth="1"/>
    <col min="10" max="11" width="9.140625" style="19" customWidth="1"/>
    <col min="12" max="12" width="12.7109375" style="19" customWidth="1"/>
    <col min="13" max="16384" width="9.140625" style="19" customWidth="1"/>
  </cols>
  <sheetData>
    <row r="1" spans="1:2" ht="12.75">
      <c r="A1" s="37" t="s">
        <v>219</v>
      </c>
      <c r="B1" s="8" t="s">
        <v>102</v>
      </c>
    </row>
    <row r="3" spans="1:2" ht="12.75">
      <c r="A3" s="37" t="s">
        <v>103</v>
      </c>
      <c r="B3" s="8" t="s">
        <v>273</v>
      </c>
    </row>
    <row r="5" ht="12.75">
      <c r="B5" s="19" t="s">
        <v>80</v>
      </c>
    </row>
    <row r="6" spans="3:6" ht="12.75">
      <c r="C6" s="4"/>
      <c r="D6" s="4">
        <v>2013</v>
      </c>
      <c r="E6" s="4">
        <v>2010</v>
      </c>
      <c r="F6" s="4">
        <v>2012</v>
      </c>
    </row>
    <row r="7" spans="2:6" ht="12.75">
      <c r="B7" s="19" t="s">
        <v>246</v>
      </c>
      <c r="C7" s="62"/>
      <c r="D7" s="62">
        <v>52409109</v>
      </c>
      <c r="E7" s="62">
        <v>52409109</v>
      </c>
      <c r="F7" s="62">
        <v>52409109</v>
      </c>
    </row>
    <row r="8" spans="2:6" ht="12.75">
      <c r="B8" s="19" t="s">
        <v>247</v>
      </c>
      <c r="C8" s="62"/>
      <c r="D8" s="62">
        <v>23016918</v>
      </c>
      <c r="E8" s="62"/>
      <c r="F8" s="62">
        <v>23016918</v>
      </c>
    </row>
    <row r="9" spans="2:6" ht="12.75">
      <c r="B9" s="19" t="s">
        <v>100</v>
      </c>
      <c r="C9" s="62"/>
      <c r="D9" s="62">
        <v>280000</v>
      </c>
      <c r="E9" s="62"/>
      <c r="F9" s="62">
        <v>280000</v>
      </c>
    </row>
    <row r="10" spans="2:6" ht="12.75">
      <c r="B10" s="19" t="s">
        <v>101</v>
      </c>
      <c r="C10" s="62"/>
      <c r="D10" s="62">
        <v>575000</v>
      </c>
      <c r="E10" s="62"/>
      <c r="F10" s="62">
        <v>575000</v>
      </c>
    </row>
    <row r="11" spans="2:6" ht="13.5" thickBot="1">
      <c r="B11" s="19" t="s">
        <v>96</v>
      </c>
      <c r="C11" s="62"/>
      <c r="D11" s="109">
        <v>76281027</v>
      </c>
      <c r="E11" s="109">
        <f>E7+E8+E9+E10</f>
        <v>52409109</v>
      </c>
      <c r="F11" s="109">
        <v>76281027</v>
      </c>
    </row>
    <row r="12" spans="3:6" ht="13.5" thickTop="1">
      <c r="C12" s="62"/>
      <c r="D12" s="65"/>
      <c r="E12" s="62"/>
      <c r="F12" s="65"/>
    </row>
    <row r="13" spans="1:2" ht="12.75">
      <c r="A13" s="83" t="s">
        <v>220</v>
      </c>
      <c r="B13" s="8" t="s">
        <v>274</v>
      </c>
    </row>
    <row r="14" spans="1:2" ht="12.75">
      <c r="A14" s="84"/>
      <c r="B14" s="8" t="s">
        <v>237</v>
      </c>
    </row>
    <row r="15" spans="1:6" ht="12.75">
      <c r="A15" s="84"/>
      <c r="C15" s="4"/>
      <c r="D15" s="4">
        <v>2012</v>
      </c>
      <c r="E15" s="4">
        <v>2010</v>
      </c>
      <c r="F15" s="4">
        <v>2011</v>
      </c>
    </row>
    <row r="16" spans="1:6" ht="12.75">
      <c r="A16" s="84"/>
      <c r="B16" s="19" t="s">
        <v>73</v>
      </c>
      <c r="C16" s="62"/>
      <c r="D16" s="62">
        <v>52409109</v>
      </c>
      <c r="E16" s="62">
        <v>52409109</v>
      </c>
      <c r="F16" s="62">
        <v>52409109</v>
      </c>
    </row>
    <row r="17" spans="1:6" ht="12.75">
      <c r="A17" s="84"/>
      <c r="C17" s="62"/>
      <c r="D17" s="16">
        <v>0</v>
      </c>
      <c r="E17" s="62"/>
      <c r="F17" s="62">
        <v>0</v>
      </c>
    </row>
    <row r="18" spans="1:6" ht="13.5" thickBot="1">
      <c r="A18" s="84"/>
      <c r="B18" s="19" t="s">
        <v>96</v>
      </c>
      <c r="C18" s="62"/>
      <c r="D18" s="109">
        <v>52409109</v>
      </c>
      <c r="E18" s="89"/>
      <c r="F18" s="109">
        <v>52409109</v>
      </c>
    </row>
    <row r="19" spans="1:6" ht="13.5" thickTop="1">
      <c r="A19" s="84"/>
      <c r="C19" s="62"/>
      <c r="D19" s="65"/>
      <c r="E19" s="62"/>
      <c r="F19" s="65"/>
    </row>
    <row r="20" spans="1:2" ht="12.75">
      <c r="A20" s="83" t="s">
        <v>221</v>
      </c>
      <c r="B20" s="8" t="s">
        <v>104</v>
      </c>
    </row>
    <row r="22" spans="1:2" ht="12.75">
      <c r="A22" s="37" t="s">
        <v>105</v>
      </c>
      <c r="B22" s="8" t="s">
        <v>275</v>
      </c>
    </row>
    <row r="24" ht="12.75">
      <c r="B24" s="19" t="s">
        <v>80</v>
      </c>
    </row>
    <row r="25" spans="3:6" ht="12.75">
      <c r="C25" s="4"/>
      <c r="D25" s="4">
        <v>2013</v>
      </c>
      <c r="E25" s="4">
        <v>2010</v>
      </c>
      <c r="F25" s="4">
        <v>2012</v>
      </c>
    </row>
    <row r="26" spans="3:6" ht="12.75">
      <c r="C26" s="4"/>
      <c r="D26" s="4"/>
      <c r="E26" s="4"/>
      <c r="F26" s="4"/>
    </row>
    <row r="27" spans="2:6" ht="12.75">
      <c r="B27" s="19" t="s">
        <v>194</v>
      </c>
      <c r="C27" s="62"/>
      <c r="D27" s="65">
        <v>-435360454</v>
      </c>
      <c r="E27" s="62"/>
      <c r="F27" s="62">
        <v>-437251061</v>
      </c>
    </row>
    <row r="28" spans="2:6" ht="12.75">
      <c r="B28" s="19" t="s">
        <v>281</v>
      </c>
      <c r="C28" s="62"/>
      <c r="D28" s="16">
        <v>2201926</v>
      </c>
      <c r="E28" s="62"/>
      <c r="F28" s="62">
        <v>1890607</v>
      </c>
    </row>
    <row r="29" spans="2:6" ht="13.5" thickBot="1">
      <c r="B29" s="19" t="s">
        <v>96</v>
      </c>
      <c r="C29" s="62"/>
      <c r="D29" s="109">
        <v>-433158528</v>
      </c>
      <c r="E29" s="89"/>
      <c r="F29" s="109">
        <v>-435360454</v>
      </c>
    </row>
    <row r="30" spans="1:12" ht="13.5" thickTop="1">
      <c r="A30" s="37" t="s">
        <v>106</v>
      </c>
      <c r="B30" s="8" t="s">
        <v>279</v>
      </c>
      <c r="L30" s="19">
        <v>95028147</v>
      </c>
    </row>
    <row r="31" spans="1:2" ht="12.75">
      <c r="A31" s="37"/>
      <c r="B31" s="8"/>
    </row>
    <row r="32" spans="1:2" ht="12.75">
      <c r="A32" s="37" t="s">
        <v>222</v>
      </c>
      <c r="B32" s="8" t="s">
        <v>218</v>
      </c>
    </row>
    <row r="34" spans="1:2" ht="12.75">
      <c r="A34" s="37" t="s">
        <v>116</v>
      </c>
      <c r="B34" s="8" t="s">
        <v>207</v>
      </c>
    </row>
    <row r="36" spans="4:6" ht="12.75">
      <c r="D36" s="4">
        <v>2013</v>
      </c>
      <c r="E36" s="4">
        <v>2010</v>
      </c>
      <c r="F36" s="4">
        <v>2012</v>
      </c>
    </row>
    <row r="37" spans="2:6" ht="12.75">
      <c r="B37" s="19" t="s">
        <v>107</v>
      </c>
      <c r="D37" s="62">
        <v>174264454</v>
      </c>
      <c r="F37" s="62">
        <v>174264454</v>
      </c>
    </row>
    <row r="38" spans="2:6" ht="12.75">
      <c r="B38" s="19" t="s">
        <v>108</v>
      </c>
      <c r="D38" s="62">
        <v>69819803</v>
      </c>
      <c r="F38" s="62">
        <v>69819803</v>
      </c>
    </row>
    <row r="39" spans="2:6" ht="12.75">
      <c r="B39" s="19" t="s">
        <v>166</v>
      </c>
      <c r="D39" s="62">
        <v>115450768</v>
      </c>
      <c r="F39" s="62">
        <v>115450768</v>
      </c>
    </row>
    <row r="40" spans="4:6" ht="13.5" thickBot="1">
      <c r="D40" s="109">
        <v>359535025</v>
      </c>
      <c r="E40" s="8"/>
      <c r="F40" s="109">
        <v>359535025</v>
      </c>
    </row>
    <row r="41" ht="13.5" thickTop="1"/>
    <row r="42" spans="1:2" ht="12.75">
      <c r="A42" s="37" t="s">
        <v>143</v>
      </c>
      <c r="B42" s="1" t="s">
        <v>251</v>
      </c>
    </row>
    <row r="44" ht="12.75">
      <c r="B44" s="19" t="s">
        <v>177</v>
      </c>
    </row>
    <row r="46" spans="1:2" ht="12.75">
      <c r="A46" s="37" t="s">
        <v>147</v>
      </c>
      <c r="B46" s="8" t="s">
        <v>276</v>
      </c>
    </row>
    <row r="48" ht="12.75">
      <c r="B48" s="19" t="s">
        <v>80</v>
      </c>
    </row>
    <row r="49" spans="3:6" ht="12.75">
      <c r="C49" s="4"/>
      <c r="D49" s="4">
        <v>2013</v>
      </c>
      <c r="E49" s="4">
        <v>2010</v>
      </c>
      <c r="F49" s="4">
        <v>2012</v>
      </c>
    </row>
    <row r="50" spans="3:6" ht="12.75">
      <c r="C50" s="4"/>
      <c r="D50" s="4"/>
      <c r="E50" s="4"/>
      <c r="F50" s="4"/>
    </row>
    <row r="51" spans="2:6" ht="12.75">
      <c r="B51" s="19" t="s">
        <v>109</v>
      </c>
      <c r="C51" s="62"/>
      <c r="D51" s="16">
        <v>10000</v>
      </c>
      <c r="E51" s="62"/>
      <c r="F51" s="62">
        <v>21291</v>
      </c>
    </row>
    <row r="52" spans="2:6" ht="12.75">
      <c r="B52" s="19" t="s">
        <v>167</v>
      </c>
      <c r="C52" s="62"/>
      <c r="D52" s="16">
        <v>23885</v>
      </c>
      <c r="E52" s="62"/>
      <c r="F52" s="62">
        <v>6795</v>
      </c>
    </row>
    <row r="53" spans="2:6" ht="12.75">
      <c r="B53" s="19" t="s">
        <v>168</v>
      </c>
      <c r="C53" s="62"/>
      <c r="D53" s="16">
        <v>1169838</v>
      </c>
      <c r="E53" s="62"/>
      <c r="F53" s="62">
        <v>1044293</v>
      </c>
    </row>
    <row r="54" spans="2:6" ht="12.75">
      <c r="B54" s="19" t="s">
        <v>110</v>
      </c>
      <c r="C54" s="62"/>
      <c r="D54" s="16">
        <v>40239</v>
      </c>
      <c r="E54" s="62"/>
      <c r="F54" s="62">
        <v>45382</v>
      </c>
    </row>
    <row r="55" spans="2:9" ht="12.75">
      <c r="B55" s="19" t="s">
        <v>111</v>
      </c>
      <c r="C55" s="62"/>
      <c r="D55" s="16">
        <v>16759</v>
      </c>
      <c r="E55" s="62"/>
      <c r="F55" s="62">
        <v>8728</v>
      </c>
      <c r="I55" s="62"/>
    </row>
    <row r="56" spans="2:9" ht="12.75">
      <c r="B56" s="19" t="s">
        <v>172</v>
      </c>
      <c r="C56" s="62"/>
      <c r="D56" s="16">
        <v>180793</v>
      </c>
      <c r="E56" s="62"/>
      <c r="F56" s="62">
        <v>264291</v>
      </c>
      <c r="I56" s="62"/>
    </row>
    <row r="57" spans="2:9" ht="12.75">
      <c r="B57" s="19" t="s">
        <v>130</v>
      </c>
      <c r="C57" s="62"/>
      <c r="D57" s="62">
        <v>80000</v>
      </c>
      <c r="E57" s="62"/>
      <c r="F57" s="62">
        <v>80000</v>
      </c>
      <c r="I57" s="62"/>
    </row>
    <row r="58" spans="2:9" ht="12.75">
      <c r="B58" s="19" t="s">
        <v>112</v>
      </c>
      <c r="C58" s="62"/>
      <c r="D58" s="16">
        <v>332565</v>
      </c>
      <c r="E58" s="62"/>
      <c r="F58" s="16">
        <v>332565</v>
      </c>
      <c r="I58" s="16"/>
    </row>
    <row r="59" spans="2:9" ht="12.75">
      <c r="B59" s="19" t="s">
        <v>113</v>
      </c>
      <c r="C59" s="62"/>
      <c r="D59" s="16">
        <v>1268568</v>
      </c>
      <c r="E59" s="62"/>
      <c r="F59" s="62">
        <v>1098089</v>
      </c>
      <c r="I59" s="62"/>
    </row>
    <row r="60" spans="2:9" ht="12.75">
      <c r="B60" s="19" t="s">
        <v>114</v>
      </c>
      <c r="C60" s="62"/>
      <c r="D60" s="62">
        <v>44763620</v>
      </c>
      <c r="E60" s="62"/>
      <c r="F60" s="62">
        <v>44763620</v>
      </c>
      <c r="I60" s="62"/>
    </row>
    <row r="61" spans="2:9" ht="12.75">
      <c r="B61" s="19" t="s">
        <v>115</v>
      </c>
      <c r="C61" s="62"/>
      <c r="D61" s="62">
        <v>2131492</v>
      </c>
      <c r="E61" s="62"/>
      <c r="F61" s="62">
        <v>2131492</v>
      </c>
      <c r="I61" s="62"/>
    </row>
    <row r="62" spans="2:6" ht="13.5" thickBot="1">
      <c r="B62" s="19" t="s">
        <v>96</v>
      </c>
      <c r="C62" s="62"/>
      <c r="D62" s="109">
        <v>50017759</v>
      </c>
      <c r="E62" s="109">
        <f>SUM(E51:E61)</f>
        <v>0</v>
      </c>
      <c r="F62" s="109">
        <v>49796546</v>
      </c>
    </row>
    <row r="63" spans="3:6" ht="13.5" thickTop="1">
      <c r="C63" s="62"/>
      <c r="D63" s="62"/>
      <c r="E63" s="62"/>
      <c r="F63" s="62"/>
    </row>
    <row r="65" spans="1:2" ht="12.75">
      <c r="A65" s="37" t="s">
        <v>151</v>
      </c>
      <c r="B65" s="8" t="s">
        <v>277</v>
      </c>
    </row>
    <row r="67" ht="12.75">
      <c r="B67" s="19" t="s">
        <v>80</v>
      </c>
    </row>
    <row r="68" spans="3:6" ht="12.75">
      <c r="C68" s="4"/>
      <c r="D68" s="4">
        <v>213</v>
      </c>
      <c r="E68" s="4"/>
      <c r="F68" s="4">
        <v>2012</v>
      </c>
    </row>
    <row r="69" spans="2:6" ht="12.75">
      <c r="B69" s="19" t="s">
        <v>194</v>
      </c>
      <c r="C69" s="62"/>
      <c r="D69" s="16">
        <v>-206826</v>
      </c>
      <c r="E69" s="62"/>
      <c r="F69" s="62">
        <v>0</v>
      </c>
    </row>
    <row r="70" spans="2:6" ht="12.75">
      <c r="B70" s="19" t="s">
        <v>206</v>
      </c>
      <c r="C70" s="62"/>
      <c r="D70" s="16">
        <v>-145528</v>
      </c>
      <c r="E70" s="62"/>
      <c r="F70" s="62">
        <v>-206826</v>
      </c>
    </row>
    <row r="71" spans="2:6" ht="13.5" thickBot="1">
      <c r="B71" s="19" t="s">
        <v>96</v>
      </c>
      <c r="C71" s="62"/>
      <c r="D71" s="109">
        <v>352354</v>
      </c>
      <c r="E71" s="89"/>
      <c r="F71" s="109">
        <v>206826</v>
      </c>
    </row>
    <row r="72" spans="1:2" ht="13.5" thickTop="1">
      <c r="A72" s="37" t="s">
        <v>152</v>
      </c>
      <c r="B72" s="8" t="s">
        <v>278</v>
      </c>
    </row>
    <row r="74" ht="12.75">
      <c r="B74" s="19" t="s">
        <v>80</v>
      </c>
    </row>
    <row r="75" spans="3:6" ht="12.75">
      <c r="C75" s="4"/>
      <c r="D75" s="4">
        <v>213</v>
      </c>
      <c r="E75" s="4"/>
      <c r="F75" s="4">
        <v>2012</v>
      </c>
    </row>
    <row r="76" spans="3:6" ht="12.75">
      <c r="C76" s="4"/>
      <c r="D76" s="4"/>
      <c r="E76" s="4"/>
      <c r="F76" s="4"/>
    </row>
    <row r="77" spans="2:6" ht="12.75">
      <c r="B77" s="19" t="s">
        <v>194</v>
      </c>
      <c r="C77" s="62"/>
      <c r="D77" s="16">
        <v>5184758</v>
      </c>
      <c r="E77" s="62"/>
      <c r="F77" s="62">
        <v>3145757</v>
      </c>
    </row>
    <row r="78" spans="2:6" ht="12.75" hidden="1">
      <c r="B78" s="19" t="s">
        <v>205</v>
      </c>
      <c r="C78" s="62"/>
      <c r="D78" s="16">
        <v>0</v>
      </c>
      <c r="E78" s="62"/>
      <c r="F78" s="62">
        <v>0</v>
      </c>
    </row>
    <row r="79" spans="2:6" ht="12.75">
      <c r="B79" s="19" t="s">
        <v>206</v>
      </c>
      <c r="C79" s="62"/>
      <c r="D79" s="16">
        <v>563107</v>
      </c>
      <c r="E79" s="62"/>
      <c r="F79" s="62">
        <v>2039001</v>
      </c>
    </row>
    <row r="80" spans="2:6" ht="13.5" thickBot="1">
      <c r="B80" s="19" t="s">
        <v>96</v>
      </c>
      <c r="C80" s="62"/>
      <c r="D80" s="63">
        <v>5747865</v>
      </c>
      <c r="E80" s="62"/>
      <c r="F80" s="63">
        <v>5184758</v>
      </c>
    </row>
    <row r="81" ht="13.5" thickTop="1"/>
  </sheetData>
  <sheetProtection/>
  <printOptions horizontalCentered="1"/>
  <pageMargins left="0.23" right="0.5" top="0.16" bottom="0.32" header="0.16" footer="0.17"/>
  <pageSetup firstPageNumber="21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Tapas</dc:creator>
  <cp:keywords/>
  <dc:description/>
  <cp:lastModifiedBy>Nurul Absar</cp:lastModifiedBy>
  <cp:lastPrinted>2013-04-30T08:41:33Z</cp:lastPrinted>
  <dcterms:created xsi:type="dcterms:W3CDTF">2001-03-18T04:19:11Z</dcterms:created>
  <dcterms:modified xsi:type="dcterms:W3CDTF">2013-04-30T12:06:16Z</dcterms:modified>
  <cp:category/>
  <cp:version/>
  <cp:contentType/>
  <cp:contentStatus/>
</cp:coreProperties>
</file>