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45" windowHeight="1065" tabRatio="601" activeTab="0"/>
  </bookViews>
  <sheets>
    <sheet name="Circular" sheetId="1" r:id="rId1"/>
    <sheet name="BS" sheetId="2" r:id="rId2"/>
    <sheet name="PL" sheetId="3" r:id="rId3"/>
    <sheet name="CF" sheetId="4" r:id="rId4"/>
    <sheet name="CE" sheetId="5" r:id="rId5"/>
    <sheet name="N-2" sheetId="6" r:id="rId6"/>
    <sheet name="N-3" sheetId="7" r:id="rId7"/>
    <sheet name="N-4" sheetId="8" r:id="rId8"/>
    <sheet name="N-5" sheetId="9" r:id="rId9"/>
  </sheets>
  <definedNames>
    <definedName name="_xlnm.Print_Area" localSheetId="1">'BS'!$B$2:$H$44</definedName>
    <definedName name="_xlnm.Print_Area" localSheetId="4">'CE'!$A$3:$G$28</definedName>
    <definedName name="_xlnm.Print_Area" localSheetId="3">'CF'!$B$2:$H$29</definedName>
    <definedName name="_xlnm.Print_Area" localSheetId="5">'N-2'!$A$1:$F$61</definedName>
    <definedName name="_xlnm.Print_Area" localSheetId="6">'N-3'!$A$1:$H$10</definedName>
    <definedName name="_xlnm.Print_Area" localSheetId="7">'N-4'!$A$1:$F$80</definedName>
    <definedName name="_xlnm.Print_Area" localSheetId="8">'N-5'!$A$69:$F$123</definedName>
    <definedName name="_xlnm.Print_Area" localSheetId="2">'PL'!$A$1:$K$37</definedName>
  </definedNames>
  <calcPr fullCalcOnLoad="1"/>
</workbook>
</file>

<file path=xl/sharedStrings.xml><?xml version="1.0" encoding="utf-8"?>
<sst xmlns="http://schemas.openxmlformats.org/spreadsheetml/2006/main" count="454" uniqueCount="317">
  <si>
    <t>Premium</t>
  </si>
  <si>
    <t>Collection from Sales &amp; Others</t>
  </si>
  <si>
    <t>Payment for Cost &amp; Expenses</t>
  </si>
  <si>
    <t>AUTHORIZED CAPITAL</t>
  </si>
  <si>
    <t>Non-Current Assets</t>
  </si>
  <si>
    <t>Current Assets</t>
  </si>
  <si>
    <t>Current Liabilities</t>
  </si>
  <si>
    <t>Tk.</t>
  </si>
  <si>
    <t>Basic Earning per Share (EPS)</t>
  </si>
  <si>
    <t>Share Premium</t>
  </si>
  <si>
    <t>03.</t>
  </si>
  <si>
    <t>Shareholders’ Equity</t>
  </si>
  <si>
    <t>Acquisition of Fixed Assets</t>
  </si>
  <si>
    <t>Date: Dhaka</t>
  </si>
  <si>
    <t xml:space="preserve">Notes </t>
  </si>
  <si>
    <t>Particulars</t>
  </si>
  <si>
    <t>Turnover</t>
  </si>
  <si>
    <t>referred to in our report of even date.</t>
  </si>
  <si>
    <t>HAQUE SHAHALAM MANSUR &amp; CO.</t>
  </si>
  <si>
    <t>Chartered Accountants</t>
  </si>
  <si>
    <t>Taka</t>
  </si>
  <si>
    <t>Gross Profit</t>
  </si>
  <si>
    <t>Operating Expenses</t>
  </si>
  <si>
    <t>Cost of Goods Sold</t>
  </si>
  <si>
    <t>PROFIT &amp; LOSS ACCOUNT</t>
  </si>
  <si>
    <t>Total</t>
  </si>
  <si>
    <t>CASH FLOW STATEMENT</t>
  </si>
  <si>
    <t>CASH FLOW FROM OPERATING ACTIVITIES:</t>
  </si>
  <si>
    <t>CASH FLOW FROM INVESTING ACTIVITIES:</t>
  </si>
  <si>
    <t>CASH FLOW FROM FINANCING ACTIVITIES:</t>
  </si>
  <si>
    <t>BALANCE SHEET</t>
  </si>
  <si>
    <t>Fixed Assets</t>
  </si>
  <si>
    <t>STATEMENT OF CHANGES IN EQUITY</t>
  </si>
  <si>
    <t xml:space="preserve">Share </t>
  </si>
  <si>
    <t xml:space="preserve">Capital </t>
  </si>
  <si>
    <t>Net Cash Generated from Operating Activities</t>
  </si>
  <si>
    <t>Net Cash used in Investing Activities</t>
  </si>
  <si>
    <t>Net Cash Generated from Financing Activities</t>
  </si>
  <si>
    <t>This is the Statement of Changes in Equity</t>
  </si>
  <si>
    <t>Selling &amp; Distribution Expenses</t>
  </si>
  <si>
    <t>Share Capital</t>
  </si>
  <si>
    <t>Retained Earnings</t>
  </si>
  <si>
    <t>Retained</t>
  </si>
  <si>
    <t>Earnings</t>
  </si>
  <si>
    <t>Advances, Deposits &amp; Prepayments</t>
  </si>
  <si>
    <t>ISSUED, SUBSCRIBED &amp; PAID-UP CAPITAL</t>
  </si>
  <si>
    <t>AZIZ PIPES LIMITED</t>
  </si>
  <si>
    <t>Pre-Production Expenses</t>
  </si>
  <si>
    <t>Inventories</t>
  </si>
  <si>
    <t>Accounts Receivable-Trade</t>
  </si>
  <si>
    <t>Accounts Payable (Goods Supply)</t>
  </si>
  <si>
    <t xml:space="preserve">Provision for Income Tax  </t>
  </si>
  <si>
    <t>Unclaimed Dividend</t>
  </si>
  <si>
    <t>Cash Credit</t>
  </si>
  <si>
    <t>Creditors &amp; Accruals</t>
  </si>
  <si>
    <t>Revenue Reserves &amp; Surplus</t>
  </si>
  <si>
    <t>Staff Gratuity</t>
  </si>
  <si>
    <t>Loan Fund</t>
  </si>
  <si>
    <t>Short Term Loan (Block A/c)</t>
  </si>
  <si>
    <t>Term Loan (Block A/c)</t>
  </si>
  <si>
    <t>Property &amp; Assets</t>
  </si>
  <si>
    <t>Capital &amp; Liabilities</t>
  </si>
  <si>
    <t>Total Assets</t>
  </si>
  <si>
    <t>Total Shareholders’ Equity &amp; Liabilities</t>
  </si>
  <si>
    <t>Administrative &amp; General Expenses</t>
  </si>
  <si>
    <t>Revenue Reserves</t>
  </si>
  <si>
    <t>&amp; Surplus</t>
  </si>
  <si>
    <t>Revaluation Reserve</t>
  </si>
  <si>
    <t>The break-up of the amount is shown below :</t>
  </si>
  <si>
    <t>The break-up of the amount is shown below</t>
  </si>
  <si>
    <t>Factory (Cash &amp; Bank)</t>
  </si>
  <si>
    <t>Agrani Bank-Principal Br.</t>
  </si>
  <si>
    <t>04.</t>
  </si>
  <si>
    <t>TOTAL TAKA</t>
  </si>
  <si>
    <t>The break-up of the amount is shown below:</t>
  </si>
  <si>
    <t>05.</t>
  </si>
  <si>
    <t>ADVANCES:</t>
  </si>
  <si>
    <t>General Advance</t>
  </si>
  <si>
    <t>Staff Advance</t>
  </si>
  <si>
    <t>Advance Income Tax</t>
  </si>
  <si>
    <t>DEPOSITS:</t>
  </si>
  <si>
    <t>Security Deposits</t>
  </si>
  <si>
    <t>Earnest Money</t>
  </si>
  <si>
    <t xml:space="preserve">CASH: </t>
  </si>
  <si>
    <t>Head Office</t>
  </si>
  <si>
    <t>BANK:</t>
  </si>
  <si>
    <t>SHARE CAPITAL: TK. 48,500,000</t>
  </si>
  <si>
    <t>Total Taka</t>
  </si>
  <si>
    <t>General Reserve</t>
  </si>
  <si>
    <t>Dividend Equalization Fund</t>
  </si>
  <si>
    <t>SHARE PREMIUM: TK. 106,700,000</t>
  </si>
  <si>
    <t>10.</t>
  </si>
  <si>
    <t>TAX HOLIDAY RESERVE: TK. 23,016,918</t>
  </si>
  <si>
    <t>12.</t>
  </si>
  <si>
    <t>Uttara Bank Ltd.</t>
  </si>
  <si>
    <t>National Bank Ltd.</t>
  </si>
  <si>
    <t>Salary &amp; Allowances</t>
  </si>
  <si>
    <t>Telephone Charges</t>
  </si>
  <si>
    <t>Water Supply &amp; Sewerage</t>
  </si>
  <si>
    <t>Provident Fund</t>
  </si>
  <si>
    <t>Wages &amp; Allowances</t>
  </si>
  <si>
    <t>Interest on Loan &amp; Advance</t>
  </si>
  <si>
    <t>Lease Rental Payable</t>
  </si>
  <si>
    <t>14.</t>
  </si>
  <si>
    <t>This is made up as under:</t>
  </si>
  <si>
    <t>This is made up  as under:</t>
  </si>
  <si>
    <t>Electricity &amp; Power (Absorbed)</t>
  </si>
  <si>
    <t>Opening Work-In-Process</t>
  </si>
  <si>
    <t>Closing Work-In-Process</t>
  </si>
  <si>
    <t>Opening Stock of Raw Materials</t>
  </si>
  <si>
    <t>Closing Stock of  Raw Materials</t>
  </si>
  <si>
    <t>Fuel &amp; Lubricants</t>
  </si>
  <si>
    <t>Repairs &amp; Maintenance</t>
  </si>
  <si>
    <t>Factory Maintenance</t>
  </si>
  <si>
    <t xml:space="preserve">Salary &amp; Allowances </t>
  </si>
  <si>
    <t>Travelling &amp; Conveyance</t>
  </si>
  <si>
    <t>Rent &amp; Rates</t>
  </si>
  <si>
    <t>Audit Fees</t>
  </si>
  <si>
    <t>Uniform Expenses</t>
  </si>
  <si>
    <t>Postage &amp; Telegram</t>
  </si>
  <si>
    <t>Gardening Expenses</t>
  </si>
  <si>
    <t>Medical Expenses</t>
  </si>
  <si>
    <t>Guest House Expenses</t>
  </si>
  <si>
    <t>Advertisement &amp; Publicity</t>
  </si>
  <si>
    <t xml:space="preserve">Miscellaneous </t>
  </si>
  <si>
    <t>Carrying Charges</t>
  </si>
  <si>
    <t>Internet Bill Expenses</t>
  </si>
  <si>
    <t>Depreciation</t>
  </si>
  <si>
    <t>Bank Charges</t>
  </si>
  <si>
    <t>15.</t>
  </si>
  <si>
    <t>Cost of Goods Manufactured</t>
  </si>
  <si>
    <t>Cost of Materials Consumed</t>
  </si>
  <si>
    <t>16.</t>
  </si>
  <si>
    <t>This is made up as follows:</t>
  </si>
  <si>
    <t>Materials Purchase</t>
  </si>
  <si>
    <t>Wages &amp; Salaries</t>
  </si>
  <si>
    <t>17.</t>
  </si>
  <si>
    <t>18.</t>
  </si>
  <si>
    <t>Financial Expenses</t>
  </si>
  <si>
    <t>Net Cash Inflow/(Outflow)</t>
  </si>
  <si>
    <t>Cash &amp; Bank Balances</t>
  </si>
  <si>
    <t>Workers' Profit Participation/Welfare Fund</t>
  </si>
  <si>
    <t>Advance VAT Charges</t>
  </si>
  <si>
    <t>Southeast Bank Ltd.</t>
  </si>
  <si>
    <t>Standard Bank Ltd.</t>
  </si>
  <si>
    <t>Islami Bank Bangladesh Ltd.</t>
  </si>
  <si>
    <t>Exim Bank Ltd.</t>
  </si>
  <si>
    <t>Janata Bank</t>
  </si>
  <si>
    <t>Mutual Trust Bank Ltd.</t>
  </si>
  <si>
    <t>Jamuna Bank Ltd.</t>
  </si>
  <si>
    <t>Dutch Bangla Bank Ltd</t>
  </si>
  <si>
    <t>Electricity Charges (Head Office)</t>
  </si>
  <si>
    <t>Electricity Charges (Factory)</t>
  </si>
  <si>
    <t>Opening Stock of Finished Goods</t>
  </si>
  <si>
    <t>Cost of Goods available for Sales</t>
  </si>
  <si>
    <t>Closing Stock of Finished Goods</t>
  </si>
  <si>
    <t>Canteen Charges</t>
  </si>
  <si>
    <t xml:space="preserve">Insurance Premium </t>
  </si>
  <si>
    <t>Entertainment Expenses</t>
  </si>
  <si>
    <t>Electricity Charges</t>
  </si>
  <si>
    <t>Newspaper &amp; Periodicals</t>
  </si>
  <si>
    <t>The balance represents against the parties for goods supplies of the Company.</t>
  </si>
  <si>
    <t>19.</t>
  </si>
  <si>
    <t>20.</t>
  </si>
  <si>
    <t>21.</t>
  </si>
  <si>
    <t>Margin on Bank Guarantee</t>
  </si>
  <si>
    <t>Board Meeting Fees</t>
  </si>
  <si>
    <t>Opening Stock of Raw Material</t>
  </si>
  <si>
    <t>Add. Purchase of Raw Materials</t>
  </si>
  <si>
    <t>Less. Closing stock of Raw Materials</t>
  </si>
  <si>
    <t>Consumption of Raw Materials</t>
  </si>
  <si>
    <t>Raw Materials Consumption are given below:</t>
  </si>
  <si>
    <t>Amount (Tk.)</t>
  </si>
  <si>
    <t>Stationery Expenses</t>
  </si>
  <si>
    <t>CDBL Expenses</t>
  </si>
  <si>
    <t>As per last account</t>
  </si>
  <si>
    <t>Less: Written off</t>
  </si>
  <si>
    <t>Less: Adjustment</t>
  </si>
  <si>
    <t>Contribution to WPPF</t>
  </si>
  <si>
    <t>Transport Maintenances</t>
  </si>
  <si>
    <t>Office Maintenances</t>
  </si>
  <si>
    <t>Donation (Mosque Maintenances)</t>
  </si>
  <si>
    <t>Net Operating Cash Flow per Share</t>
  </si>
  <si>
    <t>Note</t>
  </si>
  <si>
    <t>22.</t>
  </si>
  <si>
    <t>Adjustment during the year</t>
  </si>
  <si>
    <t>Provision during the year</t>
  </si>
  <si>
    <t>CASH CREDIT: TK. 359,535,025</t>
  </si>
  <si>
    <t>17th April, 2011</t>
  </si>
  <si>
    <t>Net Asset Value (NAV) per Share</t>
  </si>
  <si>
    <t>Taxes,Renewal Listing &amp; Other Expenses</t>
  </si>
  <si>
    <t>31st December</t>
  </si>
  <si>
    <t>Net Profit before Income Tax</t>
  </si>
  <si>
    <t>January to</t>
  </si>
  <si>
    <t>Payment of  SEBL BlockAccount</t>
  </si>
  <si>
    <t xml:space="preserve">Raw Materials </t>
  </si>
  <si>
    <t xml:space="preserve">Finished Goods </t>
  </si>
  <si>
    <t xml:space="preserve">Work-in-Process </t>
  </si>
  <si>
    <t>SHORT TERM LOAN(Uttara Bank Ltd.): TK. 57,200,000</t>
  </si>
  <si>
    <t>01.</t>
  </si>
  <si>
    <t>9.</t>
  </si>
  <si>
    <t>Net Profit during the period</t>
  </si>
  <si>
    <t>Growth</t>
  </si>
  <si>
    <t>Remarks</t>
  </si>
  <si>
    <t>(In %)</t>
  </si>
  <si>
    <t>Turnover (In M.Ton)</t>
  </si>
  <si>
    <t>31st March</t>
  </si>
  <si>
    <t>Payment of  Lease Rental</t>
  </si>
  <si>
    <t>Payment of  Gratuity</t>
  </si>
  <si>
    <t>Net Profit after tax</t>
  </si>
  <si>
    <t>Weighted average number of ordinary shares in issue</t>
  </si>
  <si>
    <t>Net Cash from Operating Activities</t>
  </si>
  <si>
    <t>Basic EPS</t>
  </si>
  <si>
    <t>,,</t>
  </si>
  <si>
    <t>(%)</t>
  </si>
  <si>
    <t>on Sales</t>
  </si>
  <si>
    <t>Net Profit after Income Tax</t>
  </si>
  <si>
    <t>Previous year figures  has been re-arrange where necessary.</t>
  </si>
  <si>
    <r>
      <t>Note:-</t>
    </r>
    <r>
      <rPr>
        <sz val="10"/>
        <rFont val="Arial"/>
        <family val="0"/>
      </rPr>
      <t>The Company and Banks have gone into litigation to mitigate  their respective</t>
    </r>
  </si>
  <si>
    <t>grievances and such no interest has been charged during the period against those loans.</t>
  </si>
  <si>
    <t>Provision for Turnover Tax (.50%)</t>
  </si>
  <si>
    <t xml:space="preserve">Revaluation Reserve </t>
  </si>
  <si>
    <t xml:space="preserve">Tax Holiday Reserve </t>
  </si>
  <si>
    <t>March,2013</t>
  </si>
  <si>
    <t xml:space="preserve">Opening Cash &amp; Bank Balances </t>
  </si>
  <si>
    <t xml:space="preserve">Closing Cash &amp; Bank Balances </t>
  </si>
  <si>
    <t>Balance as on 01-01-2013</t>
  </si>
  <si>
    <t>Balance as on 31-03-2013</t>
  </si>
  <si>
    <t>Total Taka:-</t>
  </si>
  <si>
    <t>Add: Profit during the year</t>
  </si>
  <si>
    <t>5,000,000 Ordinary Shares of Tk. 10/- each</t>
  </si>
  <si>
    <t>Operating Profit before WPPF</t>
  </si>
  <si>
    <t>AS ON 31ST MARCH-2014</t>
  </si>
  <si>
    <t>Filter Making Cost</t>
  </si>
  <si>
    <t>FOR THE PERIOD ENDED 31ST MARCH-2014</t>
  </si>
  <si>
    <t>March,2014</t>
  </si>
  <si>
    <t>FOR THE PERIOD ENDED 31ST MARCH, 2014</t>
  </si>
  <si>
    <t>Balance as on 01-01-2014</t>
  </si>
  <si>
    <t>Balance as on 31-03-2014</t>
  </si>
  <si>
    <t>NET OPERATING CASH FLOW PER SHARE: TK.( 0.73)</t>
  </si>
  <si>
    <t>COST OF MATERIALS CONSUMED: TK. 71,886,681</t>
  </si>
  <si>
    <t>PROVISION FOR INCOME TAX: TK. 5,348,608</t>
  </si>
  <si>
    <t>ACCOUNTS PAYABLE (GOODS SUPPLY): TK. 62,545,817</t>
  </si>
  <si>
    <t>TERM LOAN(Southeast Bank Ltd): TK. 67,267,674</t>
  </si>
  <si>
    <t>REVENUE RESERVE &amp; SURPLUS: TK. 68,775,938</t>
  </si>
  <si>
    <t>CASH &amp; BANK BALANCES: TK. 2,301,989</t>
  </si>
  <si>
    <t>ACCOUNTS RECEIVABLE-TRADE: TK. 129,781,995</t>
  </si>
  <si>
    <t>INVENTORIES: TK. 106,551,034</t>
  </si>
  <si>
    <t>PRE-PRODUCTION EXPENSES: TK. 19,360,031</t>
  </si>
  <si>
    <t>4,850,000 Ordinary Shares of Tk. 10/- each paid-up in full</t>
  </si>
  <si>
    <t>18.01</t>
  </si>
  <si>
    <t>18.02</t>
  </si>
  <si>
    <t>18.03</t>
  </si>
  <si>
    <t>TURNOVER: TK. 100,121,686</t>
  </si>
  <si>
    <t>02.</t>
  </si>
  <si>
    <t>7.</t>
  </si>
  <si>
    <t>8.</t>
  </si>
  <si>
    <t>8.01</t>
  </si>
  <si>
    <t>8.02</t>
  </si>
  <si>
    <t>11</t>
  </si>
  <si>
    <t>13.</t>
  </si>
  <si>
    <t>FINANCIAL EXPENSES: TK. 19,168</t>
  </si>
  <si>
    <t>FACTORY OVERHEAD: TK. 5,049,761</t>
  </si>
  <si>
    <t>COST OF GOODS MANUFACTURED: TK. 78,972,332</t>
  </si>
  <si>
    <t>COST OF GOODS SOLD: TK. 93,442,895</t>
  </si>
  <si>
    <t>CREDITORS &amp; ACCRUALS: TK. 49,567,986</t>
  </si>
  <si>
    <t>WORKERS' PROFIT PARTICIPATION/WELFARE FUND: TK.194,622</t>
  </si>
  <si>
    <t>REVALUATION RESERVE: TK. 44,904,020</t>
  </si>
  <si>
    <t>Factory Overhead (Note-18.03)</t>
  </si>
  <si>
    <t>Cost of Materials Consumed (Note-18.02)</t>
  </si>
  <si>
    <t>Cost of Goods Manufactured (Note-18.01)</t>
  </si>
  <si>
    <t>ADMINISTRATIVE &amp; GENERAL EXPENSES: TK. 50,98,778</t>
  </si>
  <si>
    <t>ADVANCES, DEPOSITS &amp; PREPAYMENTS: TK. 25,973,677</t>
  </si>
  <si>
    <t>BASIC EARNING PER SHARE (EPS): TK 0.17</t>
  </si>
  <si>
    <t>RETAINED EARNINGS: TK. (433,880,987)</t>
  </si>
  <si>
    <t>06.</t>
  </si>
  <si>
    <t>Registered Office : 93, Motijheel C/A, Dhaka-1000.</t>
  </si>
  <si>
    <t>Cash flow Statement (Un-audited)</t>
  </si>
  <si>
    <t>Phone :+88 02 9562691</t>
  </si>
  <si>
    <t>For the First quarter ended March 31, 2014</t>
  </si>
  <si>
    <t>Balance Sheet (Un-audited) as at 31 March 2014</t>
  </si>
  <si>
    <t>1 Jan to</t>
  </si>
  <si>
    <t>Taka'000s</t>
  </si>
  <si>
    <t>Taka '000s</t>
  </si>
  <si>
    <t>Payment of  SEBL Block Account</t>
  </si>
  <si>
    <t>Total Assets:-</t>
  </si>
  <si>
    <t>EQUITY &amp; LIABILITIES</t>
  </si>
  <si>
    <t>Net Cash  Inflow / (outflow)</t>
  </si>
  <si>
    <t>(Md. Nurul Absar)</t>
  </si>
  <si>
    <t>Chief  Financial Officer</t>
  </si>
  <si>
    <t>Statement of Changes in Shareholders' Equity (Un-audited)</t>
  </si>
  <si>
    <t>Total Equity &amp; Liabilities:-</t>
  </si>
  <si>
    <t xml:space="preserve">Revenue </t>
  </si>
  <si>
    <t>Capital</t>
  </si>
  <si>
    <t>Reserve</t>
  </si>
  <si>
    <t>Loss</t>
  </si>
  <si>
    <t>Balance as at 1st January-2013</t>
  </si>
  <si>
    <t>Chief Financial Officer</t>
  </si>
  <si>
    <t>Net profit for the period of 1st January</t>
  </si>
  <si>
    <t>Profit &amp; Loss Account (Un-audited)</t>
  </si>
  <si>
    <t>to 31st March-2013</t>
  </si>
  <si>
    <t>Balance as at 31st March-2013</t>
  </si>
  <si>
    <t>Balance as at 1st January-2014</t>
  </si>
  <si>
    <t xml:space="preserve">Operating Profit </t>
  </si>
  <si>
    <t>to 31st March-2014</t>
  </si>
  <si>
    <t xml:space="preserve">Workers profit participation Fund </t>
  </si>
  <si>
    <t>Net Profit before  Tax</t>
  </si>
  <si>
    <t xml:space="preserve">Tax provision </t>
  </si>
  <si>
    <t>Net Profit after  Tax</t>
  </si>
  <si>
    <t xml:space="preserve"> Earning  per Share (EPS)</t>
  </si>
  <si>
    <t>Chief Financial  Officer</t>
  </si>
  <si>
    <t xml:space="preserve">Note:- The Company and Banks have gone into litigation to mitigate </t>
  </si>
  <si>
    <t>their respective grievances and such no interest has been charged</t>
  </si>
  <si>
    <t>during the period against those loans. Previous year figures has been</t>
  </si>
  <si>
    <t>The details of the  published quartely financial statements can be available in the web-site of the Company.</t>
  </si>
  <si>
    <t>re-arrange where necessary.</t>
  </si>
  <si>
    <t>The address of the web-site is www.azizpipes.com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</si>
</sst>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0.0%"/>
    <numFmt numFmtId="185" formatCode="_(* #,##0.0_);_(* \(#,##0.0\);_(* &quot;-&quot;?_);_(@_)"/>
    <numFmt numFmtId="186" formatCode="_(* #,##0.0000_);_(* \(#,##0.0000\);_(* &quot;-&quot;??_);_(@_)"/>
    <numFmt numFmtId="187" formatCode="_(* #,##0.00000_);_(* \(#,##0.00000\);_(* &quot;-&quot;??_);_(@_)"/>
    <numFmt numFmtId="188" formatCode="_(* #,##0_);_(* \(#,##0\);_(* &quot;-&quot;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-* #,##0_-;\-* #,##0_-;_-* &quot;-&quot;??_-;_-@_-"/>
    <numFmt numFmtId="196" formatCode="0.00_ ;\-0.0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_-;\-* #,##0.0_-;_-* &quot;-&quot;?_-;_-@_-"/>
  </numFmts>
  <fonts count="36">
    <font>
      <sz val="10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7.5"/>
      <color indexed="12"/>
      <name val="Courier"/>
      <family val="0"/>
    </font>
    <font>
      <b/>
      <sz val="14"/>
      <name val="Arial"/>
      <family val="2"/>
    </font>
    <font>
      <b/>
      <u val="single"/>
      <sz val="8"/>
      <name val="Arial"/>
      <family val="2"/>
    </font>
    <font>
      <b/>
      <u val="doubleAccounting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2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2" fontId="1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2" fontId="0" fillId="0" borderId="11" xfId="42" applyNumberFormat="1" applyFont="1" applyBorder="1" applyAlignment="1">
      <alignment/>
    </xf>
    <xf numFmtId="0" fontId="0" fillId="0" borderId="0" xfId="0" applyFont="1" applyAlignment="1">
      <alignment horizontal="right"/>
    </xf>
    <xf numFmtId="182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182" fontId="0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2" fontId="0" fillId="0" borderId="11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82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2" fontId="1" fillId="0" borderId="0" xfId="42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11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182" fontId="0" fillId="0" borderId="12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82" fontId="0" fillId="0" borderId="15" xfId="42" applyNumberFormat="1" applyFont="1" applyBorder="1" applyAlignment="1">
      <alignment/>
    </xf>
    <xf numFmtId="182" fontId="0" fillId="0" borderId="16" xfId="42" applyNumberFormat="1" applyFont="1" applyBorder="1" applyAlignment="1">
      <alignment/>
    </xf>
    <xf numFmtId="182" fontId="0" fillId="0" borderId="17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182" fontId="2" fillId="0" borderId="0" xfId="42" applyNumberFormat="1" applyFont="1" applyAlignment="1">
      <alignment/>
    </xf>
    <xf numFmtId="182" fontId="3" fillId="0" borderId="0" xfId="42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182" fontId="0" fillId="0" borderId="21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0" xfId="42" applyNumberFormat="1" applyFont="1" applyAlignment="1">
      <alignment/>
    </xf>
    <xf numFmtId="182" fontId="0" fillId="0" borderId="22" xfId="42" applyNumberFormat="1" applyFont="1" applyBorder="1" applyAlignment="1">
      <alignment/>
    </xf>
    <xf numFmtId="182" fontId="0" fillId="0" borderId="0" xfId="42" applyNumberFormat="1" applyFont="1" applyBorder="1" applyAlignment="1">
      <alignment/>
    </xf>
    <xf numFmtId="182" fontId="0" fillId="0" borderId="10" xfId="42" applyNumberFormat="1" applyFont="1" applyBorder="1" applyAlignment="1">
      <alignment/>
    </xf>
    <xf numFmtId="182" fontId="0" fillId="0" borderId="12" xfId="42" applyNumberFormat="1" applyFont="1" applyBorder="1" applyAlignment="1">
      <alignment/>
    </xf>
    <xf numFmtId="182" fontId="0" fillId="0" borderId="16" xfId="42" applyNumberFormat="1" applyFont="1" applyBorder="1" applyAlignment="1">
      <alignment/>
    </xf>
    <xf numFmtId="182" fontId="0" fillId="0" borderId="10" xfId="42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5" fillId="0" borderId="19" xfId="0" applyFont="1" applyBorder="1" applyAlignment="1">
      <alignment/>
    </xf>
    <xf numFmtId="171" fontId="1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182" fontId="1" fillId="0" borderId="0" xfId="42" applyNumberFormat="1" applyFont="1" applyAlignment="1">
      <alignment/>
    </xf>
    <xf numFmtId="182" fontId="1" fillId="0" borderId="24" xfId="42" applyNumberFormat="1" applyFont="1" applyBorder="1" applyAlignment="1">
      <alignment horizontal="right"/>
    </xf>
    <xf numFmtId="182" fontId="1" fillId="0" borderId="25" xfId="42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1" fillId="0" borderId="15" xfId="42" applyNumberFormat="1" applyFont="1" applyBorder="1" applyAlignment="1">
      <alignment horizontal="right"/>
    </xf>
    <xf numFmtId="182" fontId="0" fillId="0" borderId="15" xfId="42" applyNumberFormat="1" applyFont="1" applyBorder="1" applyAlignment="1">
      <alignment horizontal="right"/>
    </xf>
    <xf numFmtId="182" fontId="1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71" fontId="1" fillId="0" borderId="16" xfId="42" applyFont="1" applyBorder="1" applyAlignment="1">
      <alignment horizontal="right"/>
    </xf>
    <xf numFmtId="171" fontId="1" fillId="0" borderId="17" xfId="42" applyFont="1" applyBorder="1" applyAlignment="1">
      <alignment horizontal="right"/>
    </xf>
    <xf numFmtId="0" fontId="0" fillId="0" borderId="11" xfId="0" applyBorder="1" applyAlignment="1">
      <alignment/>
    </xf>
    <xf numFmtId="182" fontId="1" fillId="0" borderId="22" xfId="42" applyNumberFormat="1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1" fillId="0" borderId="20" xfId="42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182" fontId="0" fillId="0" borderId="17" xfId="42" applyNumberFormat="1" applyFont="1" applyBorder="1" applyAlignment="1">
      <alignment/>
    </xf>
    <xf numFmtId="171" fontId="0" fillId="0" borderId="13" xfId="42" applyFont="1" applyBorder="1" applyAlignment="1">
      <alignment/>
    </xf>
    <xf numFmtId="171" fontId="0" fillId="0" borderId="15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16" xfId="42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1" fillId="0" borderId="15" xfId="42" applyNumberFormat="1" applyFont="1" applyBorder="1" applyAlignment="1">
      <alignment horizontal="right"/>
    </xf>
    <xf numFmtId="4" fontId="1" fillId="0" borderId="15" xfId="42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42" applyNumberFormat="1" applyFont="1" applyBorder="1" applyAlignment="1">
      <alignment horizontal="center"/>
    </xf>
    <xf numFmtId="171" fontId="0" fillId="0" borderId="17" xfId="42" applyFont="1" applyBorder="1" applyAlignment="1">
      <alignment/>
    </xf>
    <xf numFmtId="0" fontId="1" fillId="0" borderId="28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182" fontId="1" fillId="0" borderId="13" xfId="42" applyNumberFormat="1" applyFont="1" applyBorder="1" applyAlignment="1">
      <alignment horizontal="right"/>
    </xf>
    <xf numFmtId="171" fontId="0" fillId="0" borderId="14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2" fontId="26" fillId="0" borderId="15" xfId="0" applyNumberFormat="1" applyFont="1" applyBorder="1" applyAlignment="1">
      <alignment/>
    </xf>
    <xf numFmtId="182" fontId="27" fillId="0" borderId="24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10" xfId="42" applyNumberFormat="1" applyFont="1" applyBorder="1" applyAlignment="1">
      <alignment horizontal="right"/>
    </xf>
    <xf numFmtId="182" fontId="1" fillId="0" borderId="11" xfId="42" applyNumberFormat="1" applyFont="1" applyBorder="1" applyAlignment="1">
      <alignment horizontal="right"/>
    </xf>
    <xf numFmtId="182" fontId="1" fillId="0" borderId="11" xfId="42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4" fontId="0" fillId="0" borderId="13" xfId="42" applyNumberFormat="1" applyFont="1" applyBorder="1" applyAlignment="1">
      <alignment/>
    </xf>
    <xf numFmtId="4" fontId="0" fillId="0" borderId="15" xfId="42" applyNumberFormat="1" applyFont="1" applyBorder="1" applyAlignment="1">
      <alignment/>
    </xf>
    <xf numFmtId="4" fontId="0" fillId="0" borderId="17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182" fontId="26" fillId="0" borderId="0" xfId="0" applyNumberFormat="1" applyFont="1" applyBorder="1" applyAlignment="1">
      <alignment/>
    </xf>
    <xf numFmtId="182" fontId="27" fillId="0" borderId="25" xfId="0" applyNumberFormat="1" applyFont="1" applyBorder="1" applyAlignment="1">
      <alignment horizontal="right"/>
    </xf>
    <xf numFmtId="182" fontId="1" fillId="0" borderId="29" xfId="42" applyNumberFormat="1" applyFont="1" applyBorder="1" applyAlignment="1">
      <alignment/>
    </xf>
    <xf numFmtId="182" fontId="1" fillId="0" borderId="30" xfId="42" applyNumberFormat="1" applyFont="1" applyBorder="1" applyAlignment="1">
      <alignment/>
    </xf>
    <xf numFmtId="182" fontId="1" fillId="0" borderId="31" xfId="42" applyNumberFormat="1" applyFont="1" applyBorder="1" applyAlignment="1">
      <alignment/>
    </xf>
    <xf numFmtId="182" fontId="1" fillId="0" borderId="15" xfId="42" applyNumberFormat="1" applyFont="1" applyBorder="1" applyAlignment="1">
      <alignment/>
    </xf>
    <xf numFmtId="0" fontId="1" fillId="0" borderId="32" xfId="0" applyFont="1" applyBorder="1" applyAlignment="1">
      <alignment horizontal="right"/>
    </xf>
    <xf numFmtId="182" fontId="1" fillId="0" borderId="2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/>
    </xf>
    <xf numFmtId="171" fontId="0" fillId="0" borderId="0" xfId="42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171" fontId="0" fillId="0" borderId="35" xfId="42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182" fontId="0" fillId="0" borderId="37" xfId="42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horizontal="right"/>
    </xf>
    <xf numFmtId="182" fontId="0" fillId="0" borderId="35" xfId="42" applyNumberFormat="1" applyFont="1" applyBorder="1" applyAlignment="1">
      <alignment/>
    </xf>
    <xf numFmtId="171" fontId="0" fillId="0" borderId="37" xfId="42" applyFont="1" applyBorder="1" applyAlignment="1">
      <alignment/>
    </xf>
    <xf numFmtId="182" fontId="26" fillId="0" borderId="0" xfId="42" applyNumberFormat="1" applyFont="1" applyBorder="1" applyAlignment="1">
      <alignment/>
    </xf>
    <xf numFmtId="182" fontId="26" fillId="0" borderId="0" xfId="42" applyNumberFormat="1" applyFont="1" applyAlignment="1">
      <alignment/>
    </xf>
    <xf numFmtId="182" fontId="29" fillId="0" borderId="0" xfId="42" applyNumberFormat="1" applyFont="1" applyAlignment="1">
      <alignment/>
    </xf>
    <xf numFmtId="182" fontId="29" fillId="0" borderId="16" xfId="42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182" fontId="1" fillId="0" borderId="39" xfId="42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2" fontId="1" fillId="0" borderId="40" xfId="42" applyNumberFormat="1" applyFont="1" applyBorder="1" applyAlignment="1">
      <alignment/>
    </xf>
    <xf numFmtId="182" fontId="0" fillId="0" borderId="40" xfId="42" applyNumberFormat="1" applyFont="1" applyBorder="1" applyAlignment="1">
      <alignment/>
    </xf>
    <xf numFmtId="182" fontId="1" fillId="0" borderId="41" xfId="42" applyNumberFormat="1" applyFont="1" applyBorder="1" applyAlignment="1">
      <alignment/>
    </xf>
    <xf numFmtId="182" fontId="0" fillId="0" borderId="40" xfId="42" applyNumberFormat="1" applyFont="1" applyBorder="1" applyAlignment="1">
      <alignment/>
    </xf>
    <xf numFmtId="171" fontId="1" fillId="0" borderId="38" xfId="42" applyFont="1" applyBorder="1" applyAlignment="1">
      <alignment/>
    </xf>
    <xf numFmtId="182" fontId="0" fillId="0" borderId="39" xfId="42" applyNumberFormat="1" applyFont="1" applyBorder="1" applyAlignment="1">
      <alignment/>
    </xf>
    <xf numFmtId="182" fontId="0" fillId="0" borderId="38" xfId="42" applyNumberFormat="1" applyFont="1" applyBorder="1" applyAlignment="1">
      <alignment/>
    </xf>
    <xf numFmtId="182" fontId="1" fillId="0" borderId="29" xfId="42" applyNumberFormat="1" applyFont="1" applyBorder="1" applyAlignment="1">
      <alignment/>
    </xf>
    <xf numFmtId="182" fontId="0" fillId="0" borderId="21" xfId="42" applyNumberFormat="1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5" fillId="0" borderId="37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5" fillId="0" borderId="33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25" fillId="0" borderId="33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center"/>
    </xf>
    <xf numFmtId="169" fontId="2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2" fontId="4" fillId="0" borderId="0" xfId="42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center"/>
    </xf>
    <xf numFmtId="15" fontId="4" fillId="0" borderId="26" xfId="0" applyNumberFormat="1" applyFont="1" applyBorder="1" applyAlignment="1">
      <alignment horizontal="center"/>
    </xf>
    <xf numFmtId="15" fontId="4" fillId="0" borderId="33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182" fontId="25" fillId="0" borderId="0" xfId="0" applyNumberFormat="1" applyFont="1" applyBorder="1" applyAlignment="1">
      <alignment horizontal="right"/>
    </xf>
    <xf numFmtId="188" fontId="25" fillId="0" borderId="10" xfId="0" applyNumberFormat="1" applyFont="1" applyBorder="1" applyAlignment="1" quotePrefix="1">
      <alignment horizontal="center"/>
    </xf>
    <xf numFmtId="188" fontId="25" fillId="0" borderId="0" xfId="0" applyNumberFormat="1" applyFont="1" applyBorder="1" applyAlignment="1" quotePrefix="1">
      <alignment horizontal="center"/>
    </xf>
    <xf numFmtId="182" fontId="25" fillId="0" borderId="10" xfId="42" applyNumberFormat="1" applyFont="1" applyBorder="1" applyAlignment="1">
      <alignment/>
    </xf>
    <xf numFmtId="3" fontId="25" fillId="0" borderId="26" xfId="0" applyNumberFormat="1" applyFont="1" applyBorder="1" applyAlignment="1">
      <alignment horizontal="center"/>
    </xf>
    <xf numFmtId="3" fontId="25" fillId="0" borderId="33" xfId="0" applyNumberFormat="1" applyFont="1" applyBorder="1" applyAlignment="1">
      <alignment horizontal="center"/>
    </xf>
    <xf numFmtId="169" fontId="25" fillId="0" borderId="16" xfId="0" applyNumberFormat="1" applyFont="1" applyBorder="1" applyAlignment="1">
      <alignment horizontal="right"/>
    </xf>
    <xf numFmtId="182" fontId="25" fillId="0" borderId="16" xfId="42" applyNumberFormat="1" applyFont="1" applyBorder="1" applyAlignment="1">
      <alignment horizontal="right"/>
    </xf>
    <xf numFmtId="182" fontId="25" fillId="0" borderId="0" xfId="0" applyNumberFormat="1" applyFont="1" applyAlignment="1">
      <alignment/>
    </xf>
    <xf numFmtId="182" fontId="25" fillId="0" borderId="12" xfId="42" applyNumberFormat="1" applyFont="1" applyBorder="1" applyAlignment="1">
      <alignment/>
    </xf>
    <xf numFmtId="169" fontId="4" fillId="0" borderId="16" xfId="0" applyNumberFormat="1" applyFont="1" applyBorder="1" applyAlignment="1">
      <alignment horizontal="right"/>
    </xf>
    <xf numFmtId="182" fontId="4" fillId="0" borderId="16" xfId="42" applyNumberFormat="1" applyFont="1" applyBorder="1" applyAlignment="1">
      <alignment horizontal="right"/>
    </xf>
    <xf numFmtId="188" fontId="25" fillId="0" borderId="12" xfId="0" applyNumberFormat="1" applyFont="1" applyBorder="1" applyAlignment="1" quotePrefix="1">
      <alignment horizontal="center"/>
    </xf>
    <xf numFmtId="182" fontId="4" fillId="0" borderId="26" xfId="42" applyNumberFormat="1" applyFont="1" applyBorder="1" applyAlignment="1">
      <alignment horizontal="center"/>
    </xf>
    <xf numFmtId="182" fontId="4" fillId="0" borderId="33" xfId="42" applyNumberFormat="1" applyFont="1" applyBorder="1" applyAlignment="1">
      <alignment horizontal="center"/>
    </xf>
    <xf numFmtId="182" fontId="25" fillId="0" borderId="0" xfId="42" applyNumberFormat="1" applyFont="1" applyBorder="1" applyAlignment="1">
      <alignment/>
    </xf>
    <xf numFmtId="182" fontId="25" fillId="0" borderId="26" xfId="42" applyNumberFormat="1" applyFont="1" applyBorder="1" applyAlignment="1">
      <alignment/>
    </xf>
    <xf numFmtId="182" fontId="25" fillId="0" borderId="33" xfId="42" applyNumberFormat="1" applyFont="1" applyBorder="1" applyAlignment="1">
      <alignment/>
    </xf>
    <xf numFmtId="182" fontId="25" fillId="0" borderId="0" xfId="42" applyNumberFormat="1" applyFont="1" applyBorder="1" applyAlignment="1">
      <alignment horizontal="right"/>
    </xf>
    <xf numFmtId="182" fontId="4" fillId="0" borderId="0" xfId="42" applyNumberFormat="1" applyFont="1" applyBorder="1" applyAlignment="1">
      <alignment/>
    </xf>
    <xf numFmtId="0" fontId="25" fillId="0" borderId="33" xfId="0" applyFont="1" applyBorder="1" applyAlignment="1">
      <alignment vertical="center"/>
    </xf>
    <xf numFmtId="188" fontId="25" fillId="0" borderId="11" xfId="0" applyNumberFormat="1" applyFont="1" applyBorder="1" applyAlignment="1" quotePrefix="1">
      <alignment horizontal="center"/>
    </xf>
    <xf numFmtId="182" fontId="25" fillId="0" borderId="11" xfId="42" applyNumberFormat="1" applyFont="1" applyBorder="1" applyAlignment="1">
      <alignment/>
    </xf>
    <xf numFmtId="182" fontId="4" fillId="0" borderId="26" xfId="42" applyNumberFormat="1" applyFont="1" applyBorder="1" applyAlignment="1">
      <alignment/>
    </xf>
    <xf numFmtId="182" fontId="4" fillId="0" borderId="33" xfId="42" applyNumberFormat="1" applyFont="1" applyBorder="1" applyAlignment="1">
      <alignment/>
    </xf>
    <xf numFmtId="188" fontId="25" fillId="0" borderId="0" xfId="0" applyNumberFormat="1" applyFont="1" applyBorder="1" applyAlignment="1">
      <alignment horizontal="center"/>
    </xf>
    <xf numFmtId="188" fontId="4" fillId="0" borderId="29" xfId="0" applyNumberFormat="1" applyFont="1" applyBorder="1" applyAlignment="1">
      <alignment horizontal="right"/>
    </xf>
    <xf numFmtId="188" fontId="34" fillId="0" borderId="0" xfId="0" applyNumberFormat="1" applyFont="1" applyBorder="1" applyAlignment="1">
      <alignment horizontal="right"/>
    </xf>
    <xf numFmtId="182" fontId="4" fillId="0" borderId="29" xfId="42" applyNumberFormat="1" applyFont="1" applyBorder="1" applyAlignment="1">
      <alignment/>
    </xf>
    <xf numFmtId="0" fontId="4" fillId="0" borderId="33" xfId="0" applyFont="1" applyBorder="1" applyAlignment="1">
      <alignment vertical="center"/>
    </xf>
    <xf numFmtId="182" fontId="34" fillId="0" borderId="26" xfId="42" applyNumberFormat="1" applyFont="1" applyBorder="1" applyAlignment="1">
      <alignment/>
    </xf>
    <xf numFmtId="182" fontId="34" fillId="0" borderId="33" xfId="42" applyNumberFormat="1" applyFont="1" applyBorder="1" applyAlignment="1">
      <alignment/>
    </xf>
    <xf numFmtId="182" fontId="4" fillId="0" borderId="16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188" fontId="25" fillId="0" borderId="11" xfId="0" applyNumberFormat="1" applyFont="1" applyBorder="1" applyAlignment="1">
      <alignment horizontal="center"/>
    </xf>
    <xf numFmtId="169" fontId="4" fillId="0" borderId="29" xfId="0" applyNumberFormat="1" applyFont="1" applyBorder="1" applyAlignment="1">
      <alignment horizontal="right"/>
    </xf>
    <xf numFmtId="182" fontId="4" fillId="0" borderId="29" xfId="0" applyNumberFormat="1" applyFont="1" applyBorder="1" applyAlignment="1">
      <alignment/>
    </xf>
    <xf numFmtId="188" fontId="25" fillId="0" borderId="12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8" fontId="25" fillId="0" borderId="0" xfId="0" applyNumberFormat="1" applyFont="1" applyAlignment="1">
      <alignment/>
    </xf>
    <xf numFmtId="188" fontId="2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26" xfId="0" applyFont="1" applyBorder="1" applyAlignment="1">
      <alignment horizontal="centerContinuous" vertical="center"/>
    </xf>
    <xf numFmtId="182" fontId="25" fillId="0" borderId="0" xfId="0" applyNumberFormat="1" applyFont="1" applyBorder="1" applyAlignment="1">
      <alignment/>
    </xf>
    <xf numFmtId="169" fontId="25" fillId="0" borderId="0" xfId="0" applyNumberFormat="1" applyFont="1" applyAlignment="1">
      <alignment/>
    </xf>
    <xf numFmtId="182" fontId="25" fillId="0" borderId="36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3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188" fontId="4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188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Continuous" vertical="center"/>
    </xf>
    <xf numFmtId="182" fontId="34" fillId="0" borderId="0" xfId="42" applyNumberFormat="1" applyFont="1" applyBorder="1" applyAlignment="1">
      <alignment/>
    </xf>
    <xf numFmtId="182" fontId="4" fillId="0" borderId="22" xfId="42" applyNumberFormat="1" applyFont="1" applyBorder="1" applyAlignment="1">
      <alignment horizontal="right"/>
    </xf>
    <xf numFmtId="182" fontId="4" fillId="0" borderId="43" xfId="42" applyNumberFormat="1" applyFont="1" applyBorder="1" applyAlignment="1">
      <alignment horizontal="right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3" fontId="4" fillId="0" borderId="1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182" fontId="4" fillId="0" borderId="26" xfId="42" applyNumberFormat="1" applyFont="1" applyBorder="1" applyAlignment="1">
      <alignment horizontal="right"/>
    </xf>
    <xf numFmtId="182" fontId="4" fillId="0" borderId="33" xfId="42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188" fontId="4" fillId="0" borderId="26" xfId="42" applyNumberFormat="1" applyFont="1" applyBorder="1" applyAlignment="1">
      <alignment/>
    </xf>
    <xf numFmtId="188" fontId="4" fillId="0" borderId="33" xfId="42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4" fontId="25" fillId="0" borderId="26" xfId="0" applyNumberFormat="1" applyFont="1" applyBorder="1" applyAlignment="1">
      <alignment horizontal="center"/>
    </xf>
    <xf numFmtId="4" fontId="25" fillId="0" borderId="33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4" fontId="25" fillId="0" borderId="34" xfId="0" applyNumberFormat="1" applyFont="1" applyBorder="1" applyAlignment="1">
      <alignment horizontal="center"/>
    </xf>
    <xf numFmtId="0" fontId="35" fillId="0" borderId="35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44" xfId="0" applyFont="1" applyBorder="1" applyAlignment="1">
      <alignment/>
    </xf>
    <xf numFmtId="3" fontId="25" fillId="0" borderId="0" xfId="0" applyNumberFormat="1" applyFont="1" applyBorder="1" applyAlignment="1">
      <alignment/>
    </xf>
    <xf numFmtId="188" fontId="25" fillId="0" borderId="26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Continuous" vertical="center"/>
    </xf>
    <xf numFmtId="0" fontId="25" fillId="0" borderId="35" xfId="0" applyFont="1" applyBorder="1" applyAlignment="1">
      <alignment horizontal="centerContinuous" vertical="center"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31">
      <selection activeCell="I20" sqref="I20"/>
    </sheetView>
  </sheetViews>
  <sheetFormatPr defaultColWidth="9.140625" defaultRowHeight="12.75"/>
  <cols>
    <col min="1" max="1" width="26.57421875" style="223" customWidth="1"/>
    <col min="2" max="2" width="9.28125" style="330" customWidth="1"/>
    <col min="3" max="3" width="1.28515625" style="330" customWidth="1"/>
    <col min="4" max="4" width="10.421875" style="223" customWidth="1"/>
    <col min="5" max="5" width="1.8515625" style="223" customWidth="1"/>
    <col min="6" max="6" width="1.57421875" style="223" customWidth="1"/>
    <col min="7" max="7" width="26.00390625" style="223" customWidth="1"/>
    <col min="8" max="8" width="7.140625" style="223" customWidth="1"/>
    <col min="9" max="9" width="7.57421875" style="223" customWidth="1"/>
    <col min="10" max="10" width="6.57421875" style="223" customWidth="1"/>
    <col min="11" max="11" width="9.57421875" style="223" customWidth="1"/>
    <col min="12" max="12" width="9.00390625" style="223" customWidth="1"/>
    <col min="13" max="13" width="8.140625" style="223" customWidth="1"/>
    <col min="14" max="14" width="8.57421875" style="223" customWidth="1"/>
    <col min="15" max="15" width="8.28125" style="223" customWidth="1"/>
    <col min="16" max="16384" width="9.140625" style="223" customWidth="1"/>
  </cols>
  <sheetData>
    <row r="1" spans="1:15" ht="15.75" customHeight="1">
      <c r="A1" s="333" t="s">
        <v>46</v>
      </c>
      <c r="B1" s="334"/>
      <c r="C1" s="334"/>
      <c r="D1" s="334"/>
      <c r="E1" s="218"/>
      <c r="F1" s="219"/>
      <c r="G1" s="220"/>
      <c r="H1" s="220"/>
      <c r="I1" s="220"/>
      <c r="J1" s="220"/>
      <c r="K1" s="220"/>
      <c r="L1" s="220"/>
      <c r="M1" s="221"/>
      <c r="N1" s="222"/>
      <c r="O1" s="222"/>
    </row>
    <row r="2" spans="1:15" ht="12.75">
      <c r="A2" s="335" t="s">
        <v>276</v>
      </c>
      <c r="B2" s="336"/>
      <c r="C2" s="336"/>
      <c r="D2" s="336"/>
      <c r="E2" s="224"/>
      <c r="F2" s="225"/>
      <c r="G2" s="331" t="s">
        <v>277</v>
      </c>
      <c r="H2" s="331"/>
      <c r="I2" s="331"/>
      <c r="J2" s="331"/>
      <c r="K2" s="331"/>
      <c r="L2" s="331"/>
      <c r="M2" s="226"/>
      <c r="N2" s="222"/>
      <c r="O2" s="222"/>
    </row>
    <row r="3" spans="1:15" ht="12.75">
      <c r="A3" s="227" t="s">
        <v>278</v>
      </c>
      <c r="B3" s="228"/>
      <c r="C3" s="228"/>
      <c r="D3" s="228"/>
      <c r="E3" s="224"/>
      <c r="F3" s="225"/>
      <c r="G3" s="332" t="s">
        <v>279</v>
      </c>
      <c r="H3" s="332"/>
      <c r="I3" s="332"/>
      <c r="J3" s="332"/>
      <c r="K3" s="332"/>
      <c r="L3" s="332"/>
      <c r="M3" s="226"/>
      <c r="N3" s="222"/>
      <c r="O3" s="222"/>
    </row>
    <row r="4" spans="1:15" ht="12.75">
      <c r="A4" s="230" t="s">
        <v>280</v>
      </c>
      <c r="B4" s="37"/>
      <c r="C4" s="37"/>
      <c r="D4" s="37"/>
      <c r="E4" s="224"/>
      <c r="F4" s="225"/>
      <c r="M4" s="226"/>
      <c r="N4" s="222"/>
      <c r="O4" s="222"/>
    </row>
    <row r="5" spans="1:15" ht="11.25">
      <c r="A5" s="231"/>
      <c r="B5" s="232"/>
      <c r="C5" s="232"/>
      <c r="D5" s="222"/>
      <c r="E5" s="224"/>
      <c r="F5" s="225"/>
      <c r="G5" s="233"/>
      <c r="H5" s="233"/>
      <c r="I5" s="233"/>
      <c r="J5" s="222"/>
      <c r="K5" s="234" t="s">
        <v>281</v>
      </c>
      <c r="L5" s="234" t="s">
        <v>281</v>
      </c>
      <c r="M5" s="226"/>
      <c r="N5" s="222"/>
      <c r="O5" s="222"/>
    </row>
    <row r="6" spans="1:15" ht="11.25">
      <c r="A6" s="235" t="s">
        <v>60</v>
      </c>
      <c r="B6" s="236">
        <v>41729</v>
      </c>
      <c r="C6" s="236"/>
      <c r="D6" s="236">
        <v>41639</v>
      </c>
      <c r="E6" s="224"/>
      <c r="F6" s="225"/>
      <c r="G6" s="222"/>
      <c r="H6" s="222"/>
      <c r="I6" s="222"/>
      <c r="J6" s="222"/>
      <c r="K6" s="237">
        <v>41729</v>
      </c>
      <c r="L6" s="237">
        <v>41364</v>
      </c>
      <c r="M6" s="226"/>
      <c r="N6" s="222"/>
      <c r="O6" s="222"/>
    </row>
    <row r="7" spans="1:15" ht="11.25">
      <c r="A7" s="231"/>
      <c r="B7" s="238" t="s">
        <v>282</v>
      </c>
      <c r="C7" s="238"/>
      <c r="D7" s="238" t="s">
        <v>282</v>
      </c>
      <c r="E7" s="224"/>
      <c r="F7" s="225"/>
      <c r="G7" s="222"/>
      <c r="H7" s="222"/>
      <c r="I7" s="222"/>
      <c r="J7" s="222"/>
      <c r="K7" s="239" t="s">
        <v>283</v>
      </c>
      <c r="L7" s="239" t="s">
        <v>283</v>
      </c>
      <c r="M7" s="226"/>
      <c r="N7" s="222"/>
      <c r="O7" s="222"/>
    </row>
    <row r="8" spans="1:15" ht="11.25">
      <c r="A8" s="231"/>
      <c r="B8" s="240"/>
      <c r="C8" s="240"/>
      <c r="D8" s="240"/>
      <c r="E8" s="226"/>
      <c r="F8" s="231"/>
      <c r="G8" s="233" t="s">
        <v>27</v>
      </c>
      <c r="H8" s="233"/>
      <c r="I8" s="233"/>
      <c r="J8" s="222"/>
      <c r="K8" s="239"/>
      <c r="L8" s="241"/>
      <c r="M8" s="226"/>
      <c r="N8" s="222"/>
      <c r="O8" s="222"/>
    </row>
    <row r="9" spans="1:15" ht="11.25">
      <c r="A9" s="235" t="s">
        <v>4</v>
      </c>
      <c r="B9" s="242">
        <f>B10+B11+B12+B13</f>
        <v>128880</v>
      </c>
      <c r="C9" s="242">
        <f>C10+C11+C12+C13</f>
        <v>0</v>
      </c>
      <c r="D9" s="242">
        <f>D10+D11+D12+D13</f>
        <v>130581</v>
      </c>
      <c r="E9" s="243"/>
      <c r="F9" s="244"/>
      <c r="G9" s="245" t="s">
        <v>1</v>
      </c>
      <c r="H9" s="245"/>
      <c r="I9" s="245"/>
      <c r="J9" s="222"/>
      <c r="K9" s="239">
        <f>85316</f>
        <v>85316</v>
      </c>
      <c r="L9" s="246">
        <v>110051</v>
      </c>
      <c r="M9" s="226"/>
      <c r="N9" s="222"/>
      <c r="O9" s="222"/>
    </row>
    <row r="10" spans="1:16" ht="11.25">
      <c r="A10" s="231" t="s">
        <v>31</v>
      </c>
      <c r="B10" s="247">
        <v>109520</v>
      </c>
      <c r="C10" s="248"/>
      <c r="D10" s="249">
        <f>111221</f>
        <v>111221</v>
      </c>
      <c r="E10" s="250"/>
      <c r="F10" s="251"/>
      <c r="G10" s="222" t="s">
        <v>2</v>
      </c>
      <c r="H10" s="222"/>
      <c r="I10" s="222"/>
      <c r="J10" s="222"/>
      <c r="K10" s="252">
        <f>-88873</f>
        <v>-88873</v>
      </c>
      <c r="L10" s="253">
        <v>-106293</v>
      </c>
      <c r="M10" s="226"/>
      <c r="N10" s="222"/>
      <c r="O10" s="222"/>
      <c r="P10" s="254"/>
    </row>
    <row r="11" spans="1:15" ht="11.25">
      <c r="A11" s="231" t="s">
        <v>47</v>
      </c>
      <c r="B11" s="255">
        <v>19360</v>
      </c>
      <c r="C11" s="248"/>
      <c r="D11" s="255">
        <v>19360</v>
      </c>
      <c r="E11" s="224"/>
      <c r="F11" s="225"/>
      <c r="G11" s="233" t="s">
        <v>35</v>
      </c>
      <c r="H11" s="233"/>
      <c r="I11" s="233"/>
      <c r="J11" s="222"/>
      <c r="K11" s="256">
        <f>SUM(K9:K10)</f>
        <v>-3557</v>
      </c>
      <c r="L11" s="257">
        <v>3758</v>
      </c>
      <c r="M11" s="226"/>
      <c r="N11" s="222"/>
      <c r="O11" s="222"/>
    </row>
    <row r="12" spans="1:16" ht="11.25">
      <c r="A12" s="231"/>
      <c r="B12" s="258"/>
      <c r="C12" s="248"/>
      <c r="D12" s="255"/>
      <c r="E12" s="259"/>
      <c r="F12" s="260"/>
      <c r="G12" s="233"/>
      <c r="H12" s="233"/>
      <c r="I12" s="233"/>
      <c r="J12" s="222"/>
      <c r="K12" s="239"/>
      <c r="L12" s="241"/>
      <c r="M12" s="226"/>
      <c r="N12" s="222"/>
      <c r="O12" s="222"/>
      <c r="P12" s="254"/>
    </row>
    <row r="13" spans="1:15" ht="11.25">
      <c r="A13" s="231"/>
      <c r="B13" s="248"/>
      <c r="C13" s="248"/>
      <c r="D13" s="261"/>
      <c r="E13" s="262"/>
      <c r="F13" s="263"/>
      <c r="G13" s="233" t="s">
        <v>28</v>
      </c>
      <c r="H13" s="233"/>
      <c r="I13" s="233"/>
      <c r="J13" s="222"/>
      <c r="K13" s="239"/>
      <c r="L13" s="264"/>
      <c r="M13" s="226"/>
      <c r="N13" s="222"/>
      <c r="O13" s="222"/>
    </row>
    <row r="14" spans="1:16" ht="11.25">
      <c r="A14" s="235" t="s">
        <v>5</v>
      </c>
      <c r="B14" s="242">
        <f>B15+B16+B17+B18</f>
        <v>264609</v>
      </c>
      <c r="C14" s="242"/>
      <c r="D14" s="265">
        <f>D15+D16+D17+D18</f>
        <v>273727</v>
      </c>
      <c r="E14" s="262"/>
      <c r="F14" s="263"/>
      <c r="G14" s="245" t="s">
        <v>12</v>
      </c>
      <c r="H14" s="245"/>
      <c r="I14" s="245"/>
      <c r="J14" s="222"/>
      <c r="K14" s="252">
        <v>0</v>
      </c>
      <c r="L14" s="253">
        <v>0</v>
      </c>
      <c r="M14" s="226"/>
      <c r="N14" s="222"/>
      <c r="O14" s="222"/>
      <c r="P14" s="254"/>
    </row>
    <row r="15" spans="1:15" ht="11.25">
      <c r="A15" s="266" t="s">
        <v>48</v>
      </c>
      <c r="B15" s="247">
        <v>106551</v>
      </c>
      <c r="C15" s="248"/>
      <c r="D15" s="249">
        <v>121173</v>
      </c>
      <c r="E15" s="262"/>
      <c r="F15" s="263"/>
      <c r="G15" s="233" t="s">
        <v>36</v>
      </c>
      <c r="H15" s="233"/>
      <c r="I15" s="233"/>
      <c r="J15" s="222"/>
      <c r="K15" s="256"/>
      <c r="L15" s="257">
        <v>0</v>
      </c>
      <c r="M15" s="226"/>
      <c r="N15" s="222"/>
      <c r="O15" s="222"/>
    </row>
    <row r="16" spans="1:15" ht="11.25">
      <c r="A16" s="266" t="s">
        <v>49</v>
      </c>
      <c r="B16" s="267">
        <v>129782</v>
      </c>
      <c r="C16" s="248"/>
      <c r="D16" s="268">
        <v>114976</v>
      </c>
      <c r="E16" s="262"/>
      <c r="F16" s="263"/>
      <c r="G16" s="222"/>
      <c r="H16" s="222"/>
      <c r="I16" s="222"/>
      <c r="J16" s="222"/>
      <c r="K16" s="239"/>
      <c r="L16" s="241"/>
      <c r="M16" s="226"/>
      <c r="N16" s="222"/>
      <c r="O16" s="222"/>
    </row>
    <row r="17" spans="1:15" ht="11.25">
      <c r="A17" s="266" t="s">
        <v>44</v>
      </c>
      <c r="B17" s="267">
        <v>25974</v>
      </c>
      <c r="C17" s="248"/>
      <c r="D17" s="268">
        <v>28359</v>
      </c>
      <c r="E17" s="269"/>
      <c r="F17" s="270"/>
      <c r="G17" s="233" t="s">
        <v>29</v>
      </c>
      <c r="H17" s="233"/>
      <c r="I17" s="233"/>
      <c r="J17" s="222"/>
      <c r="K17" s="239"/>
      <c r="L17" s="222"/>
      <c r="M17" s="226"/>
      <c r="N17" s="222"/>
      <c r="O17" s="222"/>
    </row>
    <row r="18" spans="1:15" ht="11.25">
      <c r="A18" s="266" t="s">
        <v>140</v>
      </c>
      <c r="B18" s="258">
        <v>2302</v>
      </c>
      <c r="C18" s="248"/>
      <c r="D18" s="255">
        <v>9219</v>
      </c>
      <c r="E18" s="269"/>
      <c r="F18" s="270"/>
      <c r="G18" s="222"/>
      <c r="H18" s="222"/>
      <c r="I18" s="222"/>
      <c r="J18" s="222"/>
      <c r="K18" s="239"/>
      <c r="L18" s="264"/>
      <c r="M18" s="226"/>
      <c r="N18" s="222"/>
      <c r="O18" s="222"/>
    </row>
    <row r="19" spans="1:15" ht="11.25">
      <c r="A19" s="266"/>
      <c r="B19" s="271"/>
      <c r="C19" s="271"/>
      <c r="D19" s="261"/>
      <c r="E19" s="262"/>
      <c r="F19" s="263"/>
      <c r="G19" s="222" t="s">
        <v>284</v>
      </c>
      <c r="H19" s="222"/>
      <c r="I19" s="222"/>
      <c r="J19" s="222"/>
      <c r="K19" s="239">
        <v>-3360</v>
      </c>
      <c r="L19" s="264">
        <v>-3360</v>
      </c>
      <c r="M19" s="226"/>
      <c r="N19" s="222"/>
      <c r="O19" s="222"/>
    </row>
    <row r="20" spans="1:15" ht="14.25" thickBot="1">
      <c r="A20" s="235" t="s">
        <v>285</v>
      </c>
      <c r="B20" s="272">
        <f>B9+B14</f>
        <v>393489</v>
      </c>
      <c r="C20" s="273"/>
      <c r="D20" s="274">
        <f>D9+D14</f>
        <v>404308</v>
      </c>
      <c r="E20" s="262"/>
      <c r="F20" s="263"/>
      <c r="G20" s="222"/>
      <c r="H20" s="222"/>
      <c r="I20" s="222"/>
      <c r="J20" s="222"/>
      <c r="K20" s="239"/>
      <c r="L20" s="264"/>
      <c r="M20" s="226"/>
      <c r="N20" s="222"/>
      <c r="O20" s="222"/>
    </row>
    <row r="21" spans="1:15" ht="12" thickTop="1">
      <c r="A21" s="231"/>
      <c r="B21" s="232"/>
      <c r="C21" s="232"/>
      <c r="D21" s="222"/>
      <c r="E21" s="262"/>
      <c r="F21" s="263"/>
      <c r="G21" s="222"/>
      <c r="H21" s="222"/>
      <c r="I21" s="222"/>
      <c r="J21" s="222"/>
      <c r="K21" s="252">
        <v>0</v>
      </c>
      <c r="L21" s="253">
        <v>0</v>
      </c>
      <c r="M21" s="226"/>
      <c r="N21" s="222"/>
      <c r="O21" s="222"/>
    </row>
    <row r="22" spans="1:15" ht="11.25">
      <c r="A22" s="235" t="s">
        <v>286</v>
      </c>
      <c r="B22" s="242"/>
      <c r="C22" s="242"/>
      <c r="D22" s="261"/>
      <c r="E22" s="262"/>
      <c r="F22" s="263"/>
      <c r="G22" s="233" t="s">
        <v>37</v>
      </c>
      <c r="H22" s="233"/>
      <c r="I22" s="233"/>
      <c r="J22" s="222"/>
      <c r="K22" s="256">
        <f>SUM(K19:K21)</f>
        <v>-3360</v>
      </c>
      <c r="L22" s="257">
        <v>-3360</v>
      </c>
      <c r="M22" s="226"/>
      <c r="N22" s="222"/>
      <c r="O22" s="222"/>
    </row>
    <row r="23" spans="1:15" ht="11.25">
      <c r="A23" s="275" t="s">
        <v>11</v>
      </c>
      <c r="B23" s="242">
        <f>B24+B25+B26+B27</f>
        <v>-209906</v>
      </c>
      <c r="C23" s="271"/>
      <c r="D23" s="265">
        <f>D24+D25+D26+D27</f>
        <v>-210709</v>
      </c>
      <c r="E23" s="262"/>
      <c r="F23" s="263"/>
      <c r="G23" s="233"/>
      <c r="H23" s="233"/>
      <c r="I23" s="233"/>
      <c r="J23" s="222"/>
      <c r="K23" s="234"/>
      <c r="L23" s="241"/>
      <c r="M23" s="226"/>
      <c r="N23" s="222"/>
      <c r="O23" s="222"/>
    </row>
    <row r="24" spans="1:15" ht="13.5">
      <c r="A24" s="266" t="s">
        <v>40</v>
      </c>
      <c r="B24" s="247">
        <v>48500</v>
      </c>
      <c r="C24" s="248"/>
      <c r="D24" s="249">
        <v>48500</v>
      </c>
      <c r="E24" s="276"/>
      <c r="F24" s="277"/>
      <c r="G24" s="233" t="s">
        <v>287</v>
      </c>
      <c r="H24" s="233"/>
      <c r="I24" s="233"/>
      <c r="J24" s="222"/>
      <c r="K24" s="256">
        <f>K11+K22</f>
        <v>-6917</v>
      </c>
      <c r="L24" s="278">
        <v>398</v>
      </c>
      <c r="M24" s="226"/>
      <c r="N24" s="222"/>
      <c r="O24" s="222"/>
    </row>
    <row r="25" spans="1:15" ht="11.25">
      <c r="A25" s="266" t="s">
        <v>9</v>
      </c>
      <c r="B25" s="267">
        <v>106700</v>
      </c>
      <c r="C25" s="248"/>
      <c r="D25" s="268">
        <v>106700</v>
      </c>
      <c r="E25" s="269"/>
      <c r="F25" s="270"/>
      <c r="G25" s="233" t="s">
        <v>224</v>
      </c>
      <c r="H25" s="233"/>
      <c r="I25" s="233"/>
      <c r="J25" s="222"/>
      <c r="K25" s="239">
        <v>9219</v>
      </c>
      <c r="L25" s="279">
        <v>2142</v>
      </c>
      <c r="M25" s="226"/>
      <c r="N25" s="222"/>
      <c r="O25" s="222"/>
    </row>
    <row r="26" spans="1:15" ht="12" thickBot="1">
      <c r="A26" s="266" t="s">
        <v>55</v>
      </c>
      <c r="B26" s="280">
        <v>68776</v>
      </c>
      <c r="C26" s="271"/>
      <c r="D26" s="268">
        <v>68776</v>
      </c>
      <c r="E26" s="262"/>
      <c r="F26" s="263"/>
      <c r="G26" s="233" t="s">
        <v>225</v>
      </c>
      <c r="H26" s="233"/>
      <c r="I26" s="233"/>
      <c r="J26" s="222"/>
      <c r="K26" s="281">
        <f>K24+K25</f>
        <v>2302</v>
      </c>
      <c r="L26" s="282">
        <v>2540</v>
      </c>
      <c r="M26" s="226"/>
      <c r="N26" s="222"/>
      <c r="O26" s="222"/>
    </row>
    <row r="27" spans="1:15" ht="12" thickTop="1">
      <c r="A27" s="266" t="s">
        <v>41</v>
      </c>
      <c r="B27" s="283">
        <f>D27+B56</f>
        <v>-433882</v>
      </c>
      <c r="C27" s="271"/>
      <c r="D27" s="255">
        <v>-434685</v>
      </c>
      <c r="E27" s="262"/>
      <c r="F27" s="263"/>
      <c r="G27" s="233" t="s">
        <v>182</v>
      </c>
      <c r="H27" s="222"/>
      <c r="I27" s="222"/>
      <c r="J27" s="222"/>
      <c r="K27" s="284">
        <f>K11/4850</f>
        <v>-0.7334020618556701</v>
      </c>
      <c r="L27" s="285">
        <v>0.7748453608247423</v>
      </c>
      <c r="M27" s="226"/>
      <c r="N27" s="222"/>
      <c r="O27" s="286"/>
    </row>
    <row r="28" spans="1:15" ht="11.25">
      <c r="A28" s="231"/>
      <c r="B28" s="232"/>
      <c r="C28" s="232"/>
      <c r="D28" s="222"/>
      <c r="E28" s="269"/>
      <c r="F28" s="270"/>
      <c r="G28" s="222"/>
      <c r="H28" s="222"/>
      <c r="I28" s="222"/>
      <c r="J28" s="222"/>
      <c r="K28" s="222"/>
      <c r="L28" s="222"/>
      <c r="M28" s="226"/>
      <c r="N28" s="222"/>
      <c r="O28" s="222"/>
    </row>
    <row r="29" spans="1:16" ht="11.25">
      <c r="A29" s="275" t="s">
        <v>57</v>
      </c>
      <c r="B29" s="242">
        <f>B30+B31</f>
        <v>124468</v>
      </c>
      <c r="C29" s="242"/>
      <c r="D29" s="265">
        <f>D30+D31</f>
        <v>127832</v>
      </c>
      <c r="E29" s="262"/>
      <c r="F29" s="263"/>
      <c r="G29" s="222"/>
      <c r="H29" s="222"/>
      <c r="I29" s="222"/>
      <c r="J29" s="222"/>
      <c r="K29" s="222"/>
      <c r="L29" s="222"/>
      <c r="M29" s="226"/>
      <c r="N29" s="222"/>
      <c r="O29" s="286"/>
      <c r="P29" s="287"/>
    </row>
    <row r="30" spans="1:16" ht="11.25">
      <c r="A30" s="266" t="s">
        <v>59</v>
      </c>
      <c r="B30" s="288">
        <v>67268</v>
      </c>
      <c r="C30" s="271"/>
      <c r="D30" s="249">
        <v>70632</v>
      </c>
      <c r="E30" s="262"/>
      <c r="F30" s="263"/>
      <c r="G30" s="289" t="s">
        <v>288</v>
      </c>
      <c r="H30" s="290"/>
      <c r="I30" s="290"/>
      <c r="J30" s="290"/>
      <c r="K30" s="289"/>
      <c r="L30" s="289"/>
      <c r="M30" s="291"/>
      <c r="N30" s="222"/>
      <c r="O30" s="292"/>
      <c r="P30" s="293"/>
    </row>
    <row r="31" spans="1:15" ht="11.25">
      <c r="A31" s="266" t="s">
        <v>58</v>
      </c>
      <c r="B31" s="283">
        <v>57200</v>
      </c>
      <c r="C31" s="271"/>
      <c r="D31" s="255">
        <v>57200</v>
      </c>
      <c r="E31" s="262"/>
      <c r="F31" s="263"/>
      <c r="G31" s="289" t="s">
        <v>289</v>
      </c>
      <c r="H31" s="290"/>
      <c r="I31" s="290"/>
      <c r="J31" s="290"/>
      <c r="K31" s="290"/>
      <c r="L31" s="290"/>
      <c r="M31" s="291"/>
      <c r="N31" s="222"/>
      <c r="O31" s="222"/>
    </row>
    <row r="32" spans="1:15" ht="5.25" customHeight="1" thickBot="1">
      <c r="A32" s="231"/>
      <c r="B32" s="232"/>
      <c r="C32" s="232"/>
      <c r="D32" s="222"/>
      <c r="E32" s="262"/>
      <c r="F32" s="263"/>
      <c r="G32" s="222"/>
      <c r="H32" s="222"/>
      <c r="I32" s="222"/>
      <c r="J32" s="222"/>
      <c r="K32" s="222"/>
      <c r="L32" s="222"/>
      <c r="M32" s="226"/>
      <c r="N32" s="222"/>
      <c r="O32" s="222"/>
    </row>
    <row r="33" spans="1:15" ht="11.25">
      <c r="A33" s="235" t="s">
        <v>6</v>
      </c>
      <c r="B33" s="242">
        <f>B34+B35+B36</f>
        <v>478927</v>
      </c>
      <c r="C33" s="242"/>
      <c r="D33" s="242">
        <f>D34+D35+D36</f>
        <v>487185</v>
      </c>
      <c r="E33" s="261"/>
      <c r="F33" s="294"/>
      <c r="G33" s="220"/>
      <c r="H33" s="220"/>
      <c r="I33" s="220"/>
      <c r="J33" s="220"/>
      <c r="K33" s="220"/>
      <c r="L33" s="220"/>
      <c r="M33" s="221"/>
      <c r="N33" s="222"/>
      <c r="O33" s="222"/>
    </row>
    <row r="34" spans="1:16" ht="12.75">
      <c r="A34" s="231" t="s">
        <v>53</v>
      </c>
      <c r="B34" s="288">
        <v>359535</v>
      </c>
      <c r="C34" s="271"/>
      <c r="D34" s="249">
        <v>359535</v>
      </c>
      <c r="E34" s="265"/>
      <c r="F34" s="231"/>
      <c r="G34" s="331" t="s">
        <v>290</v>
      </c>
      <c r="H34" s="331"/>
      <c r="I34" s="331"/>
      <c r="J34" s="331"/>
      <c r="K34" s="331"/>
      <c r="L34" s="331"/>
      <c r="M34" s="126"/>
      <c r="N34" s="222"/>
      <c r="O34" s="295"/>
      <c r="P34" s="296"/>
    </row>
    <row r="35" spans="1:16" ht="11.25">
      <c r="A35" s="231" t="s">
        <v>54</v>
      </c>
      <c r="B35" s="280">
        <f>62546+49361+1091+401+650-2+1-5</f>
        <v>114043</v>
      </c>
      <c r="C35" s="271"/>
      <c r="D35" s="268">
        <f>70668+50067+1091+330+651-5</f>
        <v>122802</v>
      </c>
      <c r="E35" s="261"/>
      <c r="F35" s="231"/>
      <c r="G35" s="332" t="s">
        <v>279</v>
      </c>
      <c r="H35" s="332"/>
      <c r="I35" s="332"/>
      <c r="J35" s="332"/>
      <c r="K35" s="332"/>
      <c r="L35" s="229"/>
      <c r="M35" s="297"/>
      <c r="N35" s="222"/>
      <c r="O35" s="295"/>
      <c r="P35" s="296"/>
    </row>
    <row r="36" spans="1:15" ht="11.25">
      <c r="A36" s="231" t="s">
        <v>51</v>
      </c>
      <c r="B36" s="283">
        <v>5349</v>
      </c>
      <c r="C36" s="271"/>
      <c r="D36" s="255">
        <v>4848</v>
      </c>
      <c r="E36" s="261"/>
      <c r="F36" s="231"/>
      <c r="G36" s="222"/>
      <c r="H36" s="222"/>
      <c r="I36" s="222"/>
      <c r="J36" s="222"/>
      <c r="K36" s="222"/>
      <c r="L36" s="222"/>
      <c r="M36" s="226"/>
      <c r="N36" s="222"/>
      <c r="O36" s="222"/>
    </row>
    <row r="37" spans="1:16" ht="3" customHeight="1">
      <c r="A37" s="231"/>
      <c r="B37" s="232"/>
      <c r="C37" s="232"/>
      <c r="D37" s="222"/>
      <c r="E37" s="261"/>
      <c r="F37" s="270"/>
      <c r="G37" s="222"/>
      <c r="H37" s="222"/>
      <c r="I37" s="222"/>
      <c r="J37" s="222"/>
      <c r="K37" s="222"/>
      <c r="L37" s="222"/>
      <c r="M37" s="226"/>
      <c r="N37" s="298"/>
      <c r="O37" s="222"/>
      <c r="P37" s="254"/>
    </row>
    <row r="38" spans="1:15" ht="12" thickBot="1">
      <c r="A38" s="275" t="s">
        <v>291</v>
      </c>
      <c r="B38" s="272">
        <f>B23+B29+B33</f>
        <v>393489</v>
      </c>
      <c r="C38" s="299"/>
      <c r="D38" s="274">
        <f>D23+D29+D33</f>
        <v>404308</v>
      </c>
      <c r="E38" s="242"/>
      <c r="F38" s="263"/>
      <c r="G38" s="233" t="s">
        <v>15</v>
      </c>
      <c r="H38" s="240" t="s">
        <v>33</v>
      </c>
      <c r="I38" s="240" t="s">
        <v>33</v>
      </c>
      <c r="J38" s="240" t="s">
        <v>292</v>
      </c>
      <c r="K38" s="240" t="s">
        <v>293</v>
      </c>
      <c r="L38" s="240" t="s">
        <v>42</v>
      </c>
      <c r="M38" s="224" t="s">
        <v>25</v>
      </c>
      <c r="N38" s="300"/>
      <c r="O38" s="222"/>
    </row>
    <row r="39" spans="1:15" ht="12" thickTop="1">
      <c r="A39" s="235" t="s">
        <v>189</v>
      </c>
      <c r="B39" s="301">
        <f>B23/4850</f>
        <v>-43.27958762886598</v>
      </c>
      <c r="C39" s="301"/>
      <c r="D39" s="284">
        <f>D23/4850</f>
        <v>-43.44515463917526</v>
      </c>
      <c r="E39" s="261"/>
      <c r="F39" s="263"/>
      <c r="G39" s="233"/>
      <c r="H39" s="229" t="s">
        <v>34</v>
      </c>
      <c r="I39" s="229" t="s">
        <v>0</v>
      </c>
      <c r="J39" s="229" t="s">
        <v>294</v>
      </c>
      <c r="K39" s="229" t="s">
        <v>294</v>
      </c>
      <c r="L39" s="229" t="s">
        <v>295</v>
      </c>
      <c r="M39" s="297" t="s">
        <v>282</v>
      </c>
      <c r="N39" s="222"/>
      <c r="O39" s="222"/>
    </row>
    <row r="40" spans="1:13" ht="11.25">
      <c r="A40" s="231"/>
      <c r="B40" s="271"/>
      <c r="C40" s="232"/>
      <c r="D40" s="222"/>
      <c r="E40" s="261"/>
      <c r="F40" s="302"/>
      <c r="G40" s="222" t="s">
        <v>296</v>
      </c>
      <c r="H40" s="261">
        <v>48500</v>
      </c>
      <c r="I40" s="261">
        <v>106700</v>
      </c>
      <c r="J40" s="261">
        <v>23872</v>
      </c>
      <c r="K40" s="261">
        <v>52409</v>
      </c>
      <c r="L40" s="261">
        <v>-435360</v>
      </c>
      <c r="M40" s="262">
        <v>-203879</v>
      </c>
    </row>
    <row r="41" spans="1:13" ht="11.25">
      <c r="A41" s="303" t="s">
        <v>288</v>
      </c>
      <c r="B41" s="289"/>
      <c r="C41" s="289"/>
      <c r="D41" s="289"/>
      <c r="E41" s="261"/>
      <c r="F41" s="263"/>
      <c r="G41" s="222"/>
      <c r="H41" s="261"/>
      <c r="I41" s="261"/>
      <c r="J41" s="261"/>
      <c r="K41" s="261"/>
      <c r="L41" s="261"/>
      <c r="M41" s="262"/>
    </row>
    <row r="42" spans="1:13" ht="14.25" thickBot="1">
      <c r="A42" s="303" t="s">
        <v>297</v>
      </c>
      <c r="B42" s="290"/>
      <c r="C42" s="290"/>
      <c r="D42" s="290"/>
      <c r="E42" s="304"/>
      <c r="F42" s="263"/>
      <c r="G42" s="222" t="s">
        <v>298</v>
      </c>
      <c r="H42" s="261">
        <v>0</v>
      </c>
      <c r="I42" s="261">
        <v>0</v>
      </c>
      <c r="J42" s="261"/>
      <c r="K42" s="261">
        <v>0</v>
      </c>
      <c r="L42" s="305">
        <v>2202</v>
      </c>
      <c r="M42" s="306">
        <v>2202</v>
      </c>
    </row>
    <row r="43" spans="1:13" ht="13.5" thickTop="1">
      <c r="A43" s="307" t="s">
        <v>299</v>
      </c>
      <c r="B43" s="308"/>
      <c r="C43" s="308"/>
      <c r="D43" s="308"/>
      <c r="E43" s="221"/>
      <c r="F43" s="263"/>
      <c r="G43" s="222" t="s">
        <v>300</v>
      </c>
      <c r="H43" s="261"/>
      <c r="I43" s="261"/>
      <c r="J43" s="261"/>
      <c r="K43" s="261"/>
      <c r="L43" s="261"/>
      <c r="M43" s="262"/>
    </row>
    <row r="44" spans="1:13" ht="13.5">
      <c r="A44" s="303" t="s">
        <v>279</v>
      </c>
      <c r="B44" s="289"/>
      <c r="C44" s="289"/>
      <c r="D44" s="289"/>
      <c r="E44" s="226"/>
      <c r="F44" s="263"/>
      <c r="G44" s="233" t="s">
        <v>301</v>
      </c>
      <c r="H44" s="304">
        <f>SUM(H40:H43)</f>
        <v>48500</v>
      </c>
      <c r="I44" s="304">
        <f>SUM(I40:I43)</f>
        <v>106700</v>
      </c>
      <c r="J44" s="304">
        <f>SUM(J40:J43)</f>
        <v>23872</v>
      </c>
      <c r="K44" s="304">
        <f>SUM(K40:K43)</f>
        <v>52409</v>
      </c>
      <c r="L44" s="304">
        <f>SUM(L40:L43)</f>
        <v>-433158</v>
      </c>
      <c r="M44" s="276">
        <f>L44+K44+J44+I44+H44</f>
        <v>-201677</v>
      </c>
    </row>
    <row r="45" spans="1:13" ht="11.25">
      <c r="A45" s="235" t="s">
        <v>15</v>
      </c>
      <c r="B45" s="234" t="s">
        <v>281</v>
      </c>
      <c r="C45" s="234"/>
      <c r="D45" s="234" t="s">
        <v>281</v>
      </c>
      <c r="E45" s="226"/>
      <c r="F45" s="263"/>
      <c r="G45" s="222"/>
      <c r="H45" s="222"/>
      <c r="I45" s="222"/>
      <c r="J45" s="222"/>
      <c r="K45" s="222"/>
      <c r="L45" s="222"/>
      <c r="M45" s="226"/>
    </row>
    <row r="46" spans="1:13" ht="11.25">
      <c r="A46" s="235"/>
      <c r="B46" s="237">
        <v>41729</v>
      </c>
      <c r="C46" s="237"/>
      <c r="D46" s="237">
        <v>41364</v>
      </c>
      <c r="E46" s="224"/>
      <c r="F46" s="225"/>
      <c r="G46" s="233" t="s">
        <v>15</v>
      </c>
      <c r="H46" s="240" t="s">
        <v>33</v>
      </c>
      <c r="I46" s="240" t="s">
        <v>33</v>
      </c>
      <c r="J46" s="240" t="s">
        <v>292</v>
      </c>
      <c r="K46" s="240" t="s">
        <v>293</v>
      </c>
      <c r="L46" s="240" t="s">
        <v>42</v>
      </c>
      <c r="M46" s="224" t="s">
        <v>25</v>
      </c>
    </row>
    <row r="47" spans="1:13" ht="12.75" customHeight="1">
      <c r="A47" s="231"/>
      <c r="B47" s="309" t="s">
        <v>282</v>
      </c>
      <c r="C47" s="238"/>
      <c r="D47" s="309" t="s">
        <v>282</v>
      </c>
      <c r="E47" s="224"/>
      <c r="F47" s="225"/>
      <c r="G47" s="233"/>
      <c r="H47" s="229" t="s">
        <v>34</v>
      </c>
      <c r="I47" s="229" t="s">
        <v>0</v>
      </c>
      <c r="J47" s="229" t="s">
        <v>294</v>
      </c>
      <c r="K47" s="229" t="s">
        <v>294</v>
      </c>
      <c r="L47" s="229" t="s">
        <v>295</v>
      </c>
      <c r="M47" s="297" t="s">
        <v>20</v>
      </c>
    </row>
    <row r="48" spans="1:13" ht="11.25">
      <c r="A48" s="235" t="s">
        <v>16</v>
      </c>
      <c r="B48" s="241">
        <f>100122</f>
        <v>100122</v>
      </c>
      <c r="C48" s="241"/>
      <c r="D48" s="241">
        <v>112621</v>
      </c>
      <c r="E48" s="224"/>
      <c r="F48" s="225"/>
      <c r="G48" s="233"/>
      <c r="H48" s="229"/>
      <c r="I48" s="229"/>
      <c r="J48" s="229"/>
      <c r="K48" s="229"/>
      <c r="L48" s="229"/>
      <c r="M48" s="297"/>
    </row>
    <row r="49" spans="1:13" ht="11.25">
      <c r="A49" s="235" t="s">
        <v>23</v>
      </c>
      <c r="B49" s="257">
        <f>93443</f>
        <v>93443</v>
      </c>
      <c r="C49" s="241"/>
      <c r="D49" s="257">
        <v>103468</v>
      </c>
      <c r="E49" s="250"/>
      <c r="F49" s="251"/>
      <c r="G49" s="222"/>
      <c r="H49" s="232"/>
      <c r="I49" s="232"/>
      <c r="J49" s="232"/>
      <c r="K49" s="232"/>
      <c r="L49" s="232"/>
      <c r="M49" s="310"/>
    </row>
    <row r="50" spans="1:13" ht="11.25">
      <c r="A50" s="235" t="s">
        <v>21</v>
      </c>
      <c r="B50" s="241">
        <f>B48-B49</f>
        <v>6679</v>
      </c>
      <c r="C50" s="241">
        <f>C48-C49</f>
        <v>0</v>
      </c>
      <c r="D50" s="241">
        <v>9153</v>
      </c>
      <c r="E50" s="311"/>
      <c r="F50" s="312"/>
      <c r="G50" s="222" t="s">
        <v>302</v>
      </c>
      <c r="H50" s="261">
        <f>H44</f>
        <v>48500</v>
      </c>
      <c r="I50" s="261">
        <f>I44</f>
        <v>106700</v>
      </c>
      <c r="J50" s="261">
        <f>J44</f>
        <v>23872</v>
      </c>
      <c r="K50" s="261">
        <v>44904</v>
      </c>
      <c r="L50" s="261">
        <f>D27</f>
        <v>-434685</v>
      </c>
      <c r="M50" s="262">
        <f>L50+K50+J50+I50+H50</f>
        <v>-210709</v>
      </c>
    </row>
    <row r="51" spans="1:13" ht="11.25">
      <c r="A51" s="235" t="s">
        <v>22</v>
      </c>
      <c r="B51" s="253">
        <f>5305</f>
        <v>5305</v>
      </c>
      <c r="C51" s="264"/>
      <c r="D51" s="257">
        <v>6243</v>
      </c>
      <c r="E51" s="311"/>
      <c r="F51" s="312"/>
      <c r="G51" s="222" t="s">
        <v>298</v>
      </c>
      <c r="H51" s="261">
        <v>0</v>
      </c>
      <c r="I51" s="261">
        <v>0</v>
      </c>
      <c r="J51" s="261"/>
      <c r="K51" s="261">
        <v>0</v>
      </c>
      <c r="L51" s="261">
        <f>B56</f>
        <v>803</v>
      </c>
      <c r="M51" s="262">
        <f>SUM(H51:L51)</f>
        <v>803</v>
      </c>
    </row>
    <row r="52" spans="1:13" ht="11.25">
      <c r="A52" s="235" t="s">
        <v>303</v>
      </c>
      <c r="B52" s="241">
        <f>B50-B51</f>
        <v>1374</v>
      </c>
      <c r="C52" s="241">
        <f>C50-C51</f>
        <v>0</v>
      </c>
      <c r="D52" s="241">
        <v>2910</v>
      </c>
      <c r="E52" s="226"/>
      <c r="F52" s="231"/>
      <c r="G52" s="222" t="s">
        <v>304</v>
      </c>
      <c r="H52" s="261"/>
      <c r="I52" s="261"/>
      <c r="J52" s="261"/>
      <c r="K52" s="261"/>
      <c r="L52" s="261"/>
      <c r="M52" s="262"/>
    </row>
    <row r="53" spans="1:13" ht="13.5">
      <c r="A53" s="235" t="s">
        <v>305</v>
      </c>
      <c r="B53" s="257">
        <v>71</v>
      </c>
      <c r="C53" s="241"/>
      <c r="D53" s="257">
        <v>145</v>
      </c>
      <c r="E53" s="313"/>
      <c r="F53" s="314"/>
      <c r="G53" s="233" t="s">
        <v>238</v>
      </c>
      <c r="H53" s="304">
        <f aca="true" t="shared" si="0" ref="H53:M53">SUM(H50:H52)</f>
        <v>48500</v>
      </c>
      <c r="I53" s="304">
        <f t="shared" si="0"/>
        <v>106700</v>
      </c>
      <c r="J53" s="304">
        <f t="shared" si="0"/>
        <v>23872</v>
      </c>
      <c r="K53" s="304">
        <f t="shared" si="0"/>
        <v>44904</v>
      </c>
      <c r="L53" s="304">
        <f t="shared" si="0"/>
        <v>-433882</v>
      </c>
      <c r="M53" s="276">
        <f t="shared" si="0"/>
        <v>-209906</v>
      </c>
    </row>
    <row r="54" spans="1:13" ht="11.25">
      <c r="A54" s="235" t="s">
        <v>306</v>
      </c>
      <c r="B54" s="241">
        <f>B52-B53</f>
        <v>1303</v>
      </c>
      <c r="C54" s="241"/>
      <c r="D54" s="241">
        <v>2765</v>
      </c>
      <c r="E54" s="269"/>
      <c r="F54" s="270"/>
      <c r="G54" s="222"/>
      <c r="H54" s="222"/>
      <c r="I54" s="222"/>
      <c r="J54" s="222"/>
      <c r="K54" s="222"/>
      <c r="L54" s="222"/>
      <c r="M54" s="226"/>
    </row>
    <row r="55" spans="1:13" ht="11.25">
      <c r="A55" s="235" t="s">
        <v>307</v>
      </c>
      <c r="B55" s="253">
        <v>500</v>
      </c>
      <c r="C55" s="264"/>
      <c r="D55" s="257">
        <v>563</v>
      </c>
      <c r="E55" s="313"/>
      <c r="F55" s="314"/>
      <c r="G55" s="222"/>
      <c r="H55" s="222"/>
      <c r="I55" s="222"/>
      <c r="J55" s="222"/>
      <c r="K55" s="222"/>
      <c r="L55" s="222"/>
      <c r="M55" s="226"/>
    </row>
    <row r="56" spans="1:13" ht="12" thickBot="1">
      <c r="A56" s="235" t="s">
        <v>308</v>
      </c>
      <c r="B56" s="305">
        <f>B54-B55</f>
        <v>803</v>
      </c>
      <c r="C56" s="241"/>
      <c r="D56" s="305">
        <v>2202</v>
      </c>
      <c r="E56" s="315"/>
      <c r="F56" s="316"/>
      <c r="G56" s="222"/>
      <c r="H56" s="222"/>
      <c r="I56" s="222"/>
      <c r="J56" s="222"/>
      <c r="K56" s="222"/>
      <c r="L56" s="222"/>
      <c r="M56" s="226"/>
    </row>
    <row r="57" spans="1:13" ht="4.5" customHeight="1" thickTop="1">
      <c r="A57" s="231"/>
      <c r="B57" s="232"/>
      <c r="C57" s="232"/>
      <c r="D57" s="222"/>
      <c r="E57" s="313"/>
      <c r="F57" s="314"/>
      <c r="G57" s="222"/>
      <c r="H57" s="222"/>
      <c r="I57" s="222"/>
      <c r="J57" s="222"/>
      <c r="K57" s="222"/>
      <c r="L57" s="222"/>
      <c r="M57" s="226"/>
    </row>
    <row r="58" spans="1:13" ht="11.25">
      <c r="A58" s="235" t="s">
        <v>309</v>
      </c>
      <c r="B58" s="317">
        <f>B56/4850</f>
        <v>0.16556701030927834</v>
      </c>
      <c r="C58" s="317"/>
      <c r="D58" s="317">
        <v>0.454020618556701</v>
      </c>
      <c r="E58" s="315"/>
      <c r="F58" s="316"/>
      <c r="G58" s="289" t="s">
        <v>288</v>
      </c>
      <c r="H58" s="290"/>
      <c r="I58" s="290"/>
      <c r="J58" s="290"/>
      <c r="K58" s="290"/>
      <c r="L58" s="289"/>
      <c r="M58" s="291"/>
    </row>
    <row r="59" spans="1:13" ht="11.25">
      <c r="A59" s="231"/>
      <c r="B59" s="232"/>
      <c r="C59" s="232"/>
      <c r="D59" s="222"/>
      <c r="E59" s="313"/>
      <c r="F59" s="314"/>
      <c r="G59" s="289" t="s">
        <v>310</v>
      </c>
      <c r="H59" s="290"/>
      <c r="I59" s="290"/>
      <c r="J59" s="290"/>
      <c r="K59" s="290"/>
      <c r="L59" s="290"/>
      <c r="M59" s="291"/>
    </row>
    <row r="60" spans="1:13" ht="11.25">
      <c r="A60" s="231" t="s">
        <v>311</v>
      </c>
      <c r="B60" s="318"/>
      <c r="C60" s="318"/>
      <c r="D60" s="318"/>
      <c r="E60" s="250"/>
      <c r="F60" s="251"/>
      <c r="G60" s="222"/>
      <c r="H60" s="222"/>
      <c r="I60" s="222"/>
      <c r="J60" s="222"/>
      <c r="K60" s="222"/>
      <c r="L60" s="222"/>
      <c r="M60" s="226"/>
    </row>
    <row r="61" spans="1:13" ht="11.25">
      <c r="A61" s="231" t="s">
        <v>312</v>
      </c>
      <c r="B61" s="318"/>
      <c r="C61" s="318"/>
      <c r="D61" s="318"/>
      <c r="E61" s="319"/>
      <c r="F61" s="320"/>
      <c r="G61" s="222"/>
      <c r="H61" s="222"/>
      <c r="I61" s="222"/>
      <c r="J61" s="222"/>
      <c r="K61" s="222"/>
      <c r="L61" s="222"/>
      <c r="M61" s="226"/>
    </row>
    <row r="62" spans="1:13" ht="11.25">
      <c r="A62" s="231" t="s">
        <v>313</v>
      </c>
      <c r="B62" s="318"/>
      <c r="C62" s="318"/>
      <c r="D62" s="318"/>
      <c r="E62" s="319"/>
      <c r="F62" s="320"/>
      <c r="G62" s="321" t="s">
        <v>314</v>
      </c>
      <c r="H62" s="222"/>
      <c r="I62" s="222"/>
      <c r="J62" s="222"/>
      <c r="K62" s="222"/>
      <c r="L62" s="222"/>
      <c r="M62" s="226"/>
    </row>
    <row r="63" spans="1:13" ht="12" thickBot="1">
      <c r="A63" s="231" t="s">
        <v>315</v>
      </c>
      <c r="B63" s="318"/>
      <c r="C63" s="318"/>
      <c r="D63" s="318"/>
      <c r="E63" s="319"/>
      <c r="F63" s="322"/>
      <c r="G63" s="323" t="s">
        <v>316</v>
      </c>
      <c r="H63" s="324"/>
      <c r="I63" s="324"/>
      <c r="J63" s="324"/>
      <c r="K63" s="324"/>
      <c r="L63" s="324"/>
      <c r="M63" s="325"/>
    </row>
    <row r="64" spans="1:13" ht="11.25">
      <c r="A64" s="231"/>
      <c r="B64" s="326"/>
      <c r="C64" s="326"/>
      <c r="D64" s="271"/>
      <c r="E64" s="327"/>
      <c r="F64" s="271"/>
      <c r="G64" s="222"/>
      <c r="H64" s="222"/>
      <c r="I64" s="222"/>
      <c r="J64" s="222"/>
      <c r="K64" s="222"/>
      <c r="L64" s="222"/>
      <c r="M64" s="222"/>
    </row>
    <row r="65" spans="1:13" ht="11.25">
      <c r="A65" s="303" t="s">
        <v>288</v>
      </c>
      <c r="B65" s="289"/>
      <c r="C65" s="289"/>
      <c r="D65" s="289"/>
      <c r="E65" s="310"/>
      <c r="F65" s="232"/>
      <c r="G65" s="222"/>
      <c r="H65" s="222"/>
      <c r="I65" s="222"/>
      <c r="J65" s="222"/>
      <c r="K65" s="222"/>
      <c r="L65" s="222"/>
      <c r="M65" s="222"/>
    </row>
    <row r="66" spans="1:13" ht="12.75" customHeight="1" thickBot="1">
      <c r="A66" s="328" t="s">
        <v>297</v>
      </c>
      <c r="B66" s="329"/>
      <c r="C66" s="329"/>
      <c r="D66" s="329"/>
      <c r="E66" s="325"/>
      <c r="F66" s="222"/>
      <c r="G66" s="222"/>
      <c r="H66" s="222"/>
      <c r="I66" s="222"/>
      <c r="J66" s="222"/>
      <c r="K66" s="222"/>
      <c r="L66" s="222"/>
      <c r="M66" s="222"/>
    </row>
    <row r="67" spans="2:13" ht="13.5" customHeight="1">
      <c r="B67" s="223"/>
      <c r="C67" s="223"/>
      <c r="E67" s="222"/>
      <c r="F67" s="222"/>
      <c r="G67" s="222"/>
      <c r="H67" s="222"/>
      <c r="I67" s="222"/>
      <c r="J67" s="222"/>
      <c r="K67" s="222"/>
      <c r="L67" s="222"/>
      <c r="M67" s="222"/>
    </row>
  </sheetData>
  <mergeCells count="6">
    <mergeCell ref="G34:L34"/>
    <mergeCell ref="G35:K35"/>
    <mergeCell ref="A1:D1"/>
    <mergeCell ref="A2:D2"/>
    <mergeCell ref="G2:L2"/>
    <mergeCell ref="G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25">
      <selection activeCell="K30" sqref="K30"/>
    </sheetView>
  </sheetViews>
  <sheetFormatPr defaultColWidth="9.140625" defaultRowHeight="12.75"/>
  <cols>
    <col min="2" max="2" width="36.00390625" style="0" customWidth="1"/>
    <col min="3" max="3" width="6.00390625" style="0" customWidth="1"/>
    <col min="4" max="4" width="4.57421875" style="0" customWidth="1"/>
    <col min="5" max="5" width="8.7109375" style="3" hidden="1" customWidth="1"/>
    <col min="6" max="6" width="15.57421875" style="0" customWidth="1"/>
    <col min="7" max="7" width="1.7109375" style="2" customWidth="1"/>
    <col min="8" max="8" width="15.140625" style="0" customWidth="1"/>
    <col min="9" max="9" width="9.28125" style="0" bestFit="1" customWidth="1"/>
    <col min="11" max="11" width="14.421875" style="0" customWidth="1"/>
  </cols>
  <sheetData>
    <row r="1" ht="13.5" thickBot="1"/>
    <row r="2" spans="2:8" ht="15.75" customHeight="1">
      <c r="B2" s="337" t="s">
        <v>46</v>
      </c>
      <c r="C2" s="338"/>
      <c r="D2" s="338"/>
      <c r="E2" s="338"/>
      <c r="F2" s="338"/>
      <c r="G2" s="338"/>
      <c r="H2" s="339"/>
    </row>
    <row r="3" spans="2:8" ht="15.75">
      <c r="B3" s="340" t="s">
        <v>30</v>
      </c>
      <c r="C3" s="341"/>
      <c r="D3" s="341"/>
      <c r="E3" s="341"/>
      <c r="F3" s="341"/>
      <c r="G3" s="341"/>
      <c r="H3" s="342"/>
    </row>
    <row r="4" spans="2:8" ht="16.5" thickBot="1">
      <c r="B4" s="340" t="s">
        <v>232</v>
      </c>
      <c r="C4" s="341"/>
      <c r="D4" s="341"/>
      <c r="E4" s="341"/>
      <c r="F4" s="341"/>
      <c r="G4" s="341"/>
      <c r="H4" s="342"/>
    </row>
    <row r="5" spans="2:8" ht="12.75">
      <c r="B5" s="178" t="s">
        <v>60</v>
      </c>
      <c r="C5" s="180" t="s">
        <v>183</v>
      </c>
      <c r="D5" s="179"/>
      <c r="E5" s="180" t="s">
        <v>14</v>
      </c>
      <c r="F5" s="206" t="s">
        <v>206</v>
      </c>
      <c r="G5" s="191"/>
      <c r="H5" s="206" t="s">
        <v>191</v>
      </c>
    </row>
    <row r="6" spans="2:8" ht="12.75">
      <c r="B6" s="170"/>
      <c r="C6" s="37"/>
      <c r="D6" s="24"/>
      <c r="E6" s="37"/>
      <c r="F6" s="207">
        <v>2014</v>
      </c>
      <c r="G6" s="86"/>
      <c r="H6" s="207">
        <v>2013</v>
      </c>
    </row>
    <row r="7" spans="2:8" ht="13.5" thickBot="1">
      <c r="B7" s="174"/>
      <c r="C7" s="201"/>
      <c r="D7" s="175"/>
      <c r="E7" s="176"/>
      <c r="F7" s="196" t="s">
        <v>20</v>
      </c>
      <c r="G7" s="177"/>
      <c r="H7" s="196" t="s">
        <v>20</v>
      </c>
    </row>
    <row r="8" spans="2:8" ht="13.5" thickBot="1">
      <c r="B8" s="7"/>
      <c r="C8" s="9"/>
      <c r="D8" s="7"/>
      <c r="E8" s="4"/>
      <c r="F8" s="207"/>
      <c r="G8" s="16"/>
      <c r="H8" s="207"/>
    </row>
    <row r="9" spans="2:8" ht="13.5" thickBot="1">
      <c r="B9" s="178" t="s">
        <v>4</v>
      </c>
      <c r="C9" s="180"/>
      <c r="D9" s="179"/>
      <c r="E9" s="180"/>
      <c r="F9" s="197">
        <v>128880496</v>
      </c>
      <c r="G9" s="181"/>
      <c r="H9" s="197">
        <v>130581406</v>
      </c>
    </row>
    <row r="10" spans="2:11" ht="12.75">
      <c r="B10" s="182" t="s">
        <v>31</v>
      </c>
      <c r="C10" s="125"/>
      <c r="D10" s="26"/>
      <c r="E10" s="183"/>
      <c r="F10" s="213">
        <v>109520465</v>
      </c>
      <c r="G10" s="21"/>
      <c r="H10" s="213">
        <v>111221375</v>
      </c>
      <c r="K10" s="19"/>
    </row>
    <row r="11" spans="2:11" ht="13.5" thickBot="1">
      <c r="B11" s="182" t="s">
        <v>47</v>
      </c>
      <c r="C11" s="125">
        <v>1</v>
      </c>
      <c r="D11" s="26"/>
      <c r="E11" s="183">
        <v>3</v>
      </c>
      <c r="F11" s="214">
        <v>19360031</v>
      </c>
      <c r="G11" s="21"/>
      <c r="H11" s="214">
        <v>19360031</v>
      </c>
      <c r="K11" s="19"/>
    </row>
    <row r="12" spans="2:8" ht="12.75">
      <c r="B12" s="182"/>
      <c r="C12" s="125"/>
      <c r="D12" s="26"/>
      <c r="E12" s="125"/>
      <c r="F12" s="208"/>
      <c r="G12" s="21"/>
      <c r="H12" s="208"/>
    </row>
    <row r="13" spans="2:8" ht="13.5" thickBot="1">
      <c r="B13" s="170" t="s">
        <v>5</v>
      </c>
      <c r="C13" s="37"/>
      <c r="D13" s="24"/>
      <c r="E13" s="125"/>
      <c r="F13" s="208">
        <v>264608695</v>
      </c>
      <c r="G13" s="10">
        <f>SUM(G14:G17)</f>
        <v>0</v>
      </c>
      <c r="H13" s="208">
        <v>273727484</v>
      </c>
    </row>
    <row r="14" spans="2:8" ht="12.75">
      <c r="B14" s="184" t="s">
        <v>48</v>
      </c>
      <c r="C14" s="202">
        <v>2</v>
      </c>
      <c r="D14" s="96"/>
      <c r="E14" s="183">
        <v>4</v>
      </c>
      <c r="F14" s="213">
        <v>106551034</v>
      </c>
      <c r="G14" s="173"/>
      <c r="H14" s="213">
        <v>121173271</v>
      </c>
    </row>
    <row r="15" spans="2:8" ht="12.75">
      <c r="B15" s="184" t="s">
        <v>49</v>
      </c>
      <c r="C15" s="202">
        <v>3</v>
      </c>
      <c r="D15" s="96"/>
      <c r="E15" s="183">
        <v>5</v>
      </c>
      <c r="F15" s="209">
        <v>129781995</v>
      </c>
      <c r="G15" s="173"/>
      <c r="H15" s="209">
        <v>114976099</v>
      </c>
    </row>
    <row r="16" spans="2:9" ht="12.75">
      <c r="B16" s="184" t="s">
        <v>44</v>
      </c>
      <c r="C16" s="202">
        <v>4</v>
      </c>
      <c r="D16" s="96"/>
      <c r="E16" s="183">
        <v>6</v>
      </c>
      <c r="F16" s="209">
        <v>25973677</v>
      </c>
      <c r="G16" s="173"/>
      <c r="H16" s="209">
        <v>28358521</v>
      </c>
      <c r="I16" s="19"/>
    </row>
    <row r="17" spans="2:11" ht="13.5" thickBot="1">
      <c r="B17" s="184" t="s">
        <v>140</v>
      </c>
      <c r="C17" s="202">
        <v>5</v>
      </c>
      <c r="D17" s="96"/>
      <c r="E17" s="183">
        <v>7</v>
      </c>
      <c r="F17" s="214">
        <v>2301989</v>
      </c>
      <c r="G17" s="173"/>
      <c r="H17" s="214">
        <v>9219593</v>
      </c>
      <c r="K17" s="19"/>
    </row>
    <row r="18" spans="2:8" ht="12.75">
      <c r="B18" s="184"/>
      <c r="C18" s="202"/>
      <c r="D18" s="96"/>
      <c r="E18" s="125"/>
      <c r="F18" s="209"/>
      <c r="G18" s="21"/>
      <c r="H18" s="209"/>
    </row>
    <row r="19" spans="2:8" ht="13.5" thickBot="1">
      <c r="B19" s="170" t="s">
        <v>62</v>
      </c>
      <c r="C19" s="37"/>
      <c r="D19" s="24"/>
      <c r="E19" s="100"/>
      <c r="F19" s="210">
        <v>393489191</v>
      </c>
      <c r="G19" s="21"/>
      <c r="H19" s="210">
        <v>404308890</v>
      </c>
    </row>
    <row r="20" spans="2:8" ht="13.5" thickTop="1">
      <c r="B20" s="182"/>
      <c r="C20" s="125"/>
      <c r="D20" s="26"/>
      <c r="E20" s="125"/>
      <c r="F20" s="208"/>
      <c r="G20" s="21"/>
      <c r="H20" s="208"/>
    </row>
    <row r="21" spans="2:8" ht="12.75">
      <c r="B21" s="170" t="s">
        <v>61</v>
      </c>
      <c r="C21" s="37"/>
      <c r="D21" s="24"/>
      <c r="E21" s="37"/>
      <c r="F21" s="211"/>
      <c r="G21" s="23"/>
      <c r="H21" s="211"/>
    </row>
    <row r="22" spans="2:8" ht="12.75">
      <c r="B22" s="182"/>
      <c r="C22" s="125"/>
      <c r="D22" s="26"/>
      <c r="E22" s="37"/>
      <c r="F22" s="211"/>
      <c r="G22" s="23"/>
      <c r="H22" s="211"/>
    </row>
    <row r="23" spans="2:8" ht="13.5" thickBot="1">
      <c r="B23" s="185" t="s">
        <v>11</v>
      </c>
      <c r="C23" s="203"/>
      <c r="D23" s="186"/>
      <c r="E23" s="125"/>
      <c r="F23" s="208">
        <v>-209905049</v>
      </c>
      <c r="G23" s="10">
        <f>G24+G25+G26+G27</f>
        <v>0</v>
      </c>
      <c r="H23" s="208">
        <v>-210709096</v>
      </c>
    </row>
    <row r="24" spans="2:8" ht="12.75">
      <c r="B24" s="184" t="s">
        <v>40</v>
      </c>
      <c r="C24" s="202">
        <v>6</v>
      </c>
      <c r="D24" s="96"/>
      <c r="E24" s="183">
        <v>8</v>
      </c>
      <c r="F24" s="213">
        <v>48500000</v>
      </c>
      <c r="G24" s="21"/>
      <c r="H24" s="213">
        <v>48500000</v>
      </c>
    </row>
    <row r="25" spans="2:8" ht="12.75">
      <c r="B25" s="184" t="s">
        <v>9</v>
      </c>
      <c r="C25" s="202">
        <v>7</v>
      </c>
      <c r="D25" s="96"/>
      <c r="E25" s="125">
        <v>9</v>
      </c>
      <c r="F25" s="209">
        <v>106700000</v>
      </c>
      <c r="G25" s="21"/>
      <c r="H25" s="209">
        <v>106700000</v>
      </c>
    </row>
    <row r="26" spans="2:8" ht="12.75">
      <c r="B26" s="184" t="s">
        <v>55</v>
      </c>
      <c r="C26" s="202">
        <v>8</v>
      </c>
      <c r="D26" s="96"/>
      <c r="E26" s="125">
        <v>10</v>
      </c>
      <c r="F26" s="209">
        <v>68775938</v>
      </c>
      <c r="G26" s="21"/>
      <c r="H26" s="209">
        <v>68775938</v>
      </c>
    </row>
    <row r="27" spans="2:8" ht="13.5" thickBot="1">
      <c r="B27" s="184" t="s">
        <v>41</v>
      </c>
      <c r="C27" s="202">
        <v>9</v>
      </c>
      <c r="D27" s="96"/>
      <c r="E27" s="125">
        <v>11</v>
      </c>
      <c r="F27" s="214">
        <v>-433880987</v>
      </c>
      <c r="G27" s="21"/>
      <c r="H27" s="214">
        <v>-434685034</v>
      </c>
    </row>
    <row r="28" spans="2:8" ht="12.75">
      <c r="B28" s="184"/>
      <c r="C28" s="202"/>
      <c r="D28" s="96"/>
      <c r="E28" s="125"/>
      <c r="F28" s="209"/>
      <c r="G28" s="21"/>
      <c r="H28" s="209"/>
    </row>
    <row r="29" spans="2:8" ht="13.5" thickBot="1">
      <c r="B29" s="185" t="s">
        <v>57</v>
      </c>
      <c r="C29" s="203"/>
      <c r="D29" s="186"/>
      <c r="E29" s="125"/>
      <c r="F29" s="208">
        <v>124467674</v>
      </c>
      <c r="G29" s="10">
        <f>G30+G31</f>
        <v>0</v>
      </c>
      <c r="H29" s="208">
        <v>127832688</v>
      </c>
    </row>
    <row r="30" spans="2:11" ht="12.75">
      <c r="B30" s="184" t="s">
        <v>59</v>
      </c>
      <c r="C30" s="202">
        <v>10</v>
      </c>
      <c r="D30" s="96"/>
      <c r="E30" s="125">
        <v>12</v>
      </c>
      <c r="F30" s="213">
        <v>67267674</v>
      </c>
      <c r="G30" s="21"/>
      <c r="H30" s="213">
        <v>70632688</v>
      </c>
      <c r="K30" s="19"/>
    </row>
    <row r="31" spans="2:8" ht="13.5" thickBot="1">
      <c r="B31" s="184" t="s">
        <v>58</v>
      </c>
      <c r="C31" s="202">
        <v>11</v>
      </c>
      <c r="D31" s="96"/>
      <c r="E31" s="125">
        <v>13</v>
      </c>
      <c r="F31" s="214">
        <v>57200000</v>
      </c>
      <c r="G31" s="21"/>
      <c r="H31" s="214">
        <v>57200000</v>
      </c>
    </row>
    <row r="32" spans="2:8" ht="12.75">
      <c r="B32" s="184"/>
      <c r="C32" s="202"/>
      <c r="D32" s="96"/>
      <c r="E32" s="125"/>
      <c r="F32" s="209"/>
      <c r="G32" s="21"/>
      <c r="H32" s="209"/>
    </row>
    <row r="33" spans="2:8" ht="13.5" thickBot="1">
      <c r="B33" s="170" t="s">
        <v>6</v>
      </c>
      <c r="C33" s="37"/>
      <c r="D33" s="24"/>
      <c r="E33" s="125"/>
      <c r="F33" s="208">
        <v>478926566</v>
      </c>
      <c r="G33" s="10">
        <f>G34+G35+G36+G37+G38+G39+G40</f>
        <v>0</v>
      </c>
      <c r="H33" s="208">
        <v>487185298</v>
      </c>
    </row>
    <row r="34" spans="2:8" ht="12.75">
      <c r="B34" s="171" t="s">
        <v>53</v>
      </c>
      <c r="C34" s="172">
        <v>12</v>
      </c>
      <c r="D34" s="143"/>
      <c r="E34" s="172">
        <v>14</v>
      </c>
      <c r="F34" s="213">
        <v>359535025</v>
      </c>
      <c r="G34" s="173"/>
      <c r="H34" s="213">
        <v>359535025</v>
      </c>
    </row>
    <row r="35" spans="2:8" ht="12.75">
      <c r="B35" s="171" t="s">
        <v>50</v>
      </c>
      <c r="C35" s="204">
        <v>13</v>
      </c>
      <c r="D35" s="143"/>
      <c r="E35" s="125">
        <v>15</v>
      </c>
      <c r="F35" s="209">
        <v>62545817</v>
      </c>
      <c r="G35" s="173"/>
      <c r="H35" s="209">
        <v>70668216</v>
      </c>
    </row>
    <row r="36" spans="2:8" ht="12.75">
      <c r="B36" s="171" t="s">
        <v>54</v>
      </c>
      <c r="C36" s="204">
        <v>14</v>
      </c>
      <c r="D36" s="143"/>
      <c r="E36" s="125">
        <v>16</v>
      </c>
      <c r="F36" s="209">
        <v>49567986</v>
      </c>
      <c r="G36" s="173"/>
      <c r="H36" s="209">
        <v>50273592</v>
      </c>
    </row>
    <row r="37" spans="2:8" ht="12.75">
      <c r="B37" s="184" t="s">
        <v>56</v>
      </c>
      <c r="C37" s="202"/>
      <c r="D37" s="96"/>
      <c r="E37" s="125"/>
      <c r="F37" s="209">
        <v>1091869</v>
      </c>
      <c r="G37" s="21"/>
      <c r="H37" s="209">
        <v>1091869</v>
      </c>
    </row>
    <row r="38" spans="2:8" ht="12.75">
      <c r="B38" s="184" t="s">
        <v>141</v>
      </c>
      <c r="C38" s="202">
        <v>15</v>
      </c>
      <c r="D38" s="96"/>
      <c r="E38" s="125">
        <v>17</v>
      </c>
      <c r="F38" s="209">
        <v>186320</v>
      </c>
      <c r="G38" s="21"/>
      <c r="H38" s="209">
        <v>117655</v>
      </c>
    </row>
    <row r="39" spans="2:8" ht="12.75">
      <c r="B39" s="171" t="s">
        <v>51</v>
      </c>
      <c r="C39" s="204">
        <v>16</v>
      </c>
      <c r="D39" s="143"/>
      <c r="E39" s="125">
        <v>18</v>
      </c>
      <c r="F39" s="209">
        <v>5348608</v>
      </c>
      <c r="G39" s="173"/>
      <c r="H39" s="209">
        <v>4848000</v>
      </c>
    </row>
    <row r="40" spans="2:8" ht="13.5" thickBot="1">
      <c r="B40" s="171" t="s">
        <v>52</v>
      </c>
      <c r="C40" s="172"/>
      <c r="D40" s="143"/>
      <c r="E40" s="125"/>
      <c r="F40" s="214">
        <v>650941</v>
      </c>
      <c r="G40" s="173"/>
      <c r="H40" s="214">
        <v>650941</v>
      </c>
    </row>
    <row r="41" spans="2:8" ht="12.75">
      <c r="B41" s="171"/>
      <c r="C41" s="172"/>
      <c r="D41" s="143"/>
      <c r="E41" s="125"/>
      <c r="F41" s="209"/>
      <c r="G41" s="173"/>
      <c r="H41" s="209"/>
    </row>
    <row r="42" spans="2:8" ht="13.5" thickBot="1">
      <c r="B42" s="185" t="s">
        <v>63</v>
      </c>
      <c r="C42" s="203"/>
      <c r="D42" s="186"/>
      <c r="E42" s="100" t="s">
        <v>7</v>
      </c>
      <c r="F42" s="210">
        <v>393489191</v>
      </c>
      <c r="G42" s="21"/>
      <c r="H42" s="210">
        <v>404308890</v>
      </c>
    </row>
    <row r="43" spans="2:8" ht="13.5" thickTop="1">
      <c r="B43" s="185"/>
      <c r="C43" s="203"/>
      <c r="D43" s="186"/>
      <c r="E43" s="100"/>
      <c r="F43" s="208"/>
      <c r="G43" s="21"/>
      <c r="H43" s="208"/>
    </row>
    <row r="44" spans="2:8" ht="13.5" thickBot="1">
      <c r="B44" s="187" t="s">
        <v>189</v>
      </c>
      <c r="C44" s="205"/>
      <c r="D44" s="188"/>
      <c r="E44" s="189"/>
      <c r="F44" s="212">
        <v>-43.27939154639175</v>
      </c>
      <c r="G44" s="190"/>
      <c r="H44" s="212">
        <v>-43.44517443298969</v>
      </c>
    </row>
    <row r="45" spans="2:8" ht="12.75">
      <c r="B45" s="38"/>
      <c r="C45" s="38"/>
      <c r="D45" s="38"/>
      <c r="E45" s="6"/>
      <c r="F45" s="85"/>
      <c r="G45" s="15"/>
      <c r="H45" s="85"/>
    </row>
    <row r="46" spans="5:8" ht="12.75">
      <c r="E46"/>
      <c r="G46"/>
      <c r="H46" s="19"/>
    </row>
    <row r="47" spans="5:8" ht="12.75">
      <c r="E47"/>
      <c r="F47" s="19">
        <f>F19-F42</f>
        <v>0</v>
      </c>
      <c r="G47" s="19">
        <f>G19-G42</f>
        <v>0</v>
      </c>
      <c r="H47" s="19">
        <f>H19-H42</f>
        <v>0</v>
      </c>
    </row>
    <row r="48" spans="5:8" ht="12.75">
      <c r="E48"/>
      <c r="F48" s="19"/>
      <c r="G48"/>
      <c r="H48" s="19"/>
    </row>
    <row r="49" spans="2:6" ht="12.75">
      <c r="B49" s="1"/>
      <c r="C49" s="1"/>
      <c r="D49" s="1"/>
      <c r="E49" s="4"/>
      <c r="F49" s="1"/>
    </row>
    <row r="51" spans="5:7" ht="12.75">
      <c r="E51"/>
      <c r="G51"/>
    </row>
    <row r="52" spans="5:7" ht="12.75">
      <c r="E52"/>
      <c r="G52"/>
    </row>
    <row r="53" spans="5:7" ht="12.75">
      <c r="E53"/>
      <c r="F53" s="1"/>
      <c r="G53" s="1"/>
    </row>
    <row r="54" spans="5:7" ht="12.75">
      <c r="E54"/>
      <c r="F54" s="1"/>
      <c r="G54" s="1"/>
    </row>
    <row r="55" spans="2:7" ht="12.75">
      <c r="B55" s="1"/>
      <c r="C55" s="1"/>
      <c r="D55" s="1"/>
      <c r="E55" s="1"/>
      <c r="G55" s="1"/>
    </row>
    <row r="56" spans="2:7" ht="12.75">
      <c r="B56" s="1"/>
      <c r="C56" s="1"/>
      <c r="D56" s="1"/>
      <c r="E56" s="1"/>
      <c r="G56"/>
    </row>
  </sheetData>
  <sheetProtection/>
  <mergeCells count="3">
    <mergeCell ref="B2:H2"/>
    <mergeCell ref="B3:H3"/>
    <mergeCell ref="B4:H4"/>
  </mergeCells>
  <printOptions horizontalCentered="1"/>
  <pageMargins left="0.75" right="0.75" top="0.75" bottom="0.5" header="0.5" footer="0.5"/>
  <pageSetup firstPageNumber="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20">
      <selection activeCell="N43" sqref="N43"/>
    </sheetView>
  </sheetViews>
  <sheetFormatPr defaultColWidth="9.140625" defaultRowHeight="12.75"/>
  <cols>
    <col min="1" max="1" width="31.421875" style="7" customWidth="1"/>
    <col min="2" max="2" width="9.7109375" style="7" customWidth="1"/>
    <col min="3" max="3" width="4.140625" style="7" customWidth="1"/>
    <col min="4" max="4" width="6.140625" style="7" customWidth="1"/>
    <col min="5" max="5" width="12.7109375" style="9" customWidth="1"/>
    <col min="6" max="6" width="9.57421875" style="7" hidden="1" customWidth="1"/>
    <col min="7" max="7" width="1.7109375" style="7" customWidth="1"/>
    <col min="8" max="8" width="13.00390625" style="7" customWidth="1"/>
    <col min="9" max="9" width="10.421875" style="7" hidden="1" customWidth="1"/>
    <col min="10" max="10" width="11.421875" style="7" hidden="1" customWidth="1"/>
    <col min="11" max="11" width="13.00390625" style="7" customWidth="1"/>
    <col min="12" max="12" width="9.140625" style="7" customWidth="1"/>
    <col min="13" max="13" width="14.140625" style="7" customWidth="1"/>
    <col min="14" max="16384" width="9.140625" style="7" customWidth="1"/>
  </cols>
  <sheetData>
    <row r="1" spans="1:9" ht="15.75">
      <c r="A1" s="343" t="s">
        <v>46</v>
      </c>
      <c r="B1" s="343"/>
      <c r="C1" s="343"/>
      <c r="D1" s="343"/>
      <c r="E1" s="343"/>
      <c r="F1" s="343"/>
      <c r="G1" s="343"/>
      <c r="H1" s="343"/>
      <c r="I1" s="114"/>
    </row>
    <row r="2" spans="1:9" ht="15.75">
      <c r="A2" s="343" t="s">
        <v>24</v>
      </c>
      <c r="B2" s="343"/>
      <c r="C2" s="343"/>
      <c r="D2" s="343"/>
      <c r="E2" s="343"/>
      <c r="F2" s="343"/>
      <c r="G2" s="343"/>
      <c r="H2" s="343"/>
      <c r="I2" s="114"/>
    </row>
    <row r="3" spans="1:9" ht="15.75">
      <c r="A3" s="343" t="s">
        <v>234</v>
      </c>
      <c r="B3" s="343"/>
      <c r="C3" s="343"/>
      <c r="D3" s="343"/>
      <c r="E3" s="343"/>
      <c r="F3" s="343"/>
      <c r="G3" s="343"/>
      <c r="H3" s="343"/>
      <c r="I3" s="114"/>
    </row>
    <row r="4" ht="13.5" thickBot="1"/>
    <row r="5" spans="1:11" ht="13.5" thickBot="1">
      <c r="A5" s="70" t="s">
        <v>15</v>
      </c>
      <c r="B5" s="128"/>
      <c r="C5" s="128"/>
      <c r="D5" s="72" t="s">
        <v>14</v>
      </c>
      <c r="E5" s="12">
        <v>2014</v>
      </c>
      <c r="F5" s="72" t="s">
        <v>214</v>
      </c>
      <c r="G5" s="117"/>
      <c r="H5" s="12">
        <v>2013</v>
      </c>
      <c r="I5" s="129" t="s">
        <v>214</v>
      </c>
      <c r="J5" s="130" t="s">
        <v>202</v>
      </c>
      <c r="K5" s="168"/>
    </row>
    <row r="6" spans="1:11" ht="12.75">
      <c r="A6" s="71"/>
      <c r="B6" s="26"/>
      <c r="C6" s="26"/>
      <c r="D6" s="125"/>
      <c r="E6" s="48" t="s">
        <v>20</v>
      </c>
      <c r="F6" s="37" t="s">
        <v>215</v>
      </c>
      <c r="G6" s="118"/>
      <c r="H6" s="48" t="s">
        <v>20</v>
      </c>
      <c r="I6" s="126" t="s">
        <v>215</v>
      </c>
      <c r="J6" s="26" t="s">
        <v>204</v>
      </c>
      <c r="K6" s="161" t="s">
        <v>203</v>
      </c>
    </row>
    <row r="7" spans="1:11" ht="12.75">
      <c r="A7" s="132"/>
      <c r="B7" s="102"/>
      <c r="C7" s="102"/>
      <c r="D7" s="133"/>
      <c r="E7" s="152"/>
      <c r="F7" s="134">
        <v>2012</v>
      </c>
      <c r="G7" s="135"/>
      <c r="H7" s="152"/>
      <c r="I7" s="136">
        <v>2011</v>
      </c>
      <c r="J7" s="102"/>
      <c r="K7" s="55"/>
    </row>
    <row r="8" spans="1:11" ht="12.75">
      <c r="A8" s="44" t="s">
        <v>16</v>
      </c>
      <c r="B8" s="128"/>
      <c r="C8" s="128"/>
      <c r="D8" s="40">
        <v>17</v>
      </c>
      <c r="E8" s="153">
        <f>'N-5'!D2</f>
        <v>100121686</v>
      </c>
      <c r="F8" s="137"/>
      <c r="G8" s="131"/>
      <c r="H8" s="153">
        <f>'N-5'!F2</f>
        <v>112621570</v>
      </c>
      <c r="I8" s="138"/>
      <c r="J8" s="139">
        <f>(E8-H8)/H8*100</f>
        <v>-11.099014158655397</v>
      </c>
      <c r="K8" s="160"/>
    </row>
    <row r="9" spans="1:11" ht="12.75">
      <c r="A9" s="127"/>
      <c r="B9" s="24"/>
      <c r="C9" s="24"/>
      <c r="D9" s="125"/>
      <c r="E9" s="154"/>
      <c r="F9" s="119"/>
      <c r="G9" s="75"/>
      <c r="H9" s="154"/>
      <c r="I9" s="97"/>
      <c r="J9" s="140"/>
      <c r="K9" s="54"/>
    </row>
    <row r="10" spans="1:13" ht="12.75" hidden="1">
      <c r="A10" s="127" t="s">
        <v>205</v>
      </c>
      <c r="B10" s="26"/>
      <c r="C10" s="26"/>
      <c r="D10" s="125"/>
      <c r="E10" s="54">
        <v>881</v>
      </c>
      <c r="F10" s="119"/>
      <c r="G10" s="75"/>
      <c r="H10" s="54">
        <v>1164</v>
      </c>
      <c r="I10" s="121"/>
      <c r="J10" s="140">
        <f>(E10-H10)/H10*100</f>
        <v>-24.3127147766323</v>
      </c>
      <c r="K10" s="54"/>
      <c r="M10" s="22">
        <f>E8-M8</f>
        <v>100121686</v>
      </c>
    </row>
    <row r="11" spans="1:13" ht="12.75">
      <c r="A11" s="127"/>
      <c r="B11" s="26"/>
      <c r="C11" s="26"/>
      <c r="D11" s="125"/>
      <c r="E11" s="54"/>
      <c r="F11" s="119"/>
      <c r="G11" s="75"/>
      <c r="H11" s="54"/>
      <c r="I11" s="121"/>
      <c r="J11" s="140"/>
      <c r="K11" s="54"/>
      <c r="M11" s="22"/>
    </row>
    <row r="12" spans="1:11" ht="12.75">
      <c r="A12" s="127" t="s">
        <v>23</v>
      </c>
      <c r="B12" s="24"/>
      <c r="C12" s="24"/>
      <c r="D12" s="125">
        <v>18</v>
      </c>
      <c r="E12" s="154">
        <f>'N-5'!D16</f>
        <v>93442895</v>
      </c>
      <c r="F12" s="115">
        <f>E12/E8*100</f>
        <v>93.32932627602776</v>
      </c>
      <c r="G12" s="75"/>
      <c r="H12" s="154">
        <f>'N-5'!F16</f>
        <v>103468401</v>
      </c>
      <c r="I12" s="122">
        <f>H12/H8*100</f>
        <v>91.87263239182334</v>
      </c>
      <c r="J12" s="140">
        <f aca="true" t="shared" si="0" ref="J12:J31">(E12-H12)/H12*100</f>
        <v>-9.68943745443597</v>
      </c>
      <c r="K12" s="54"/>
    </row>
    <row r="13" spans="1:11" ht="12.75">
      <c r="A13" s="54"/>
      <c r="B13" s="26"/>
      <c r="C13" s="26"/>
      <c r="D13" s="125"/>
      <c r="E13" s="54"/>
      <c r="F13" s="119"/>
      <c r="G13" s="75"/>
      <c r="H13" s="54"/>
      <c r="I13" s="121"/>
      <c r="J13" s="140">
        <v>0</v>
      </c>
      <c r="K13" s="54"/>
    </row>
    <row r="14" spans="1:11" ht="12.75">
      <c r="A14" s="127" t="s">
        <v>21</v>
      </c>
      <c r="B14" s="24"/>
      <c r="C14" s="24"/>
      <c r="D14" s="125"/>
      <c r="E14" s="155">
        <f>E8-E12</f>
        <v>6678791</v>
      </c>
      <c r="F14" s="115">
        <f>E14/E8*100</f>
        <v>6.6706737239722464</v>
      </c>
      <c r="G14" s="108"/>
      <c r="H14" s="155">
        <f>H8-H12</f>
        <v>9153169</v>
      </c>
      <c r="I14" s="123">
        <f>H14/H8*100</f>
        <v>8.127367608176657</v>
      </c>
      <c r="J14" s="140">
        <f t="shared" si="0"/>
        <v>-27.033019930037344</v>
      </c>
      <c r="K14" s="54"/>
    </row>
    <row r="15" spans="1:11" ht="12.75">
      <c r="A15" s="127"/>
      <c r="B15" s="24"/>
      <c r="C15" s="24"/>
      <c r="D15" s="125"/>
      <c r="E15" s="155"/>
      <c r="F15" s="115"/>
      <c r="G15" s="108"/>
      <c r="H15" s="155"/>
      <c r="I15" s="123"/>
      <c r="J15" s="140"/>
      <c r="K15" s="54"/>
    </row>
    <row r="16" spans="1:11" ht="12.75">
      <c r="A16" s="127" t="s">
        <v>22</v>
      </c>
      <c r="B16" s="24"/>
      <c r="C16" s="24"/>
      <c r="D16" s="125"/>
      <c r="E16" s="155">
        <f>SUM(E17:E19)</f>
        <v>5305471</v>
      </c>
      <c r="F16" s="155">
        <f>SUM(F17:F19)</f>
        <v>5.2990228310777745</v>
      </c>
      <c r="G16" s="155">
        <f>SUM(G17:G19)</f>
        <v>0</v>
      </c>
      <c r="H16" s="155">
        <f>SUM(H17:H19)</f>
        <v>6242608</v>
      </c>
      <c r="I16" s="123">
        <f>H16/H8*100</f>
        <v>5.5429950053084855</v>
      </c>
      <c r="J16" s="140">
        <f t="shared" si="0"/>
        <v>-15.011946929872899</v>
      </c>
      <c r="K16" s="54"/>
    </row>
    <row r="17" spans="1:11" ht="12.75">
      <c r="A17" s="54" t="s">
        <v>64</v>
      </c>
      <c r="B17" s="26"/>
      <c r="C17" s="26"/>
      <c r="D17" s="125">
        <v>19</v>
      </c>
      <c r="E17" s="11">
        <f>'N-5'!D101</f>
        <v>5098778</v>
      </c>
      <c r="F17" s="149">
        <f>E17/E8*100</f>
        <v>5.0925810418334345</v>
      </c>
      <c r="G17" s="75"/>
      <c r="H17" s="11">
        <f>'N-5'!F101</f>
        <v>6000264</v>
      </c>
      <c r="I17" s="157">
        <f>H17/H8*100</f>
        <v>5.327810649416449</v>
      </c>
      <c r="J17" s="140">
        <f t="shared" si="0"/>
        <v>-15.024105606020003</v>
      </c>
      <c r="K17" s="54"/>
    </row>
    <row r="18" spans="1:11" ht="12.75">
      <c r="A18" s="54" t="s">
        <v>39</v>
      </c>
      <c r="B18" s="26"/>
      <c r="C18" s="26"/>
      <c r="D18" s="125"/>
      <c r="E18" s="13">
        <f>187525</f>
        <v>187525</v>
      </c>
      <c r="F18" s="150">
        <f>E18/E8*100</f>
        <v>0.18729708566833364</v>
      </c>
      <c r="G18" s="75"/>
      <c r="H18" s="13">
        <v>212373</v>
      </c>
      <c r="I18" s="158">
        <f>H18/H8*100</f>
        <v>0.18857222466353468</v>
      </c>
      <c r="J18" s="140">
        <f t="shared" si="0"/>
        <v>-11.700169042204047</v>
      </c>
      <c r="K18" s="54"/>
    </row>
    <row r="19" spans="1:11" ht="12.75">
      <c r="A19" s="54" t="s">
        <v>138</v>
      </c>
      <c r="B19" s="26"/>
      <c r="C19" s="26"/>
      <c r="D19" s="125">
        <v>20</v>
      </c>
      <c r="E19" s="17">
        <f>'N-5'!D106</f>
        <v>19168</v>
      </c>
      <c r="F19" s="151">
        <f>E19/E8*100</f>
        <v>0.019144703576006502</v>
      </c>
      <c r="G19" s="75"/>
      <c r="H19" s="17">
        <f>'N-5'!F106</f>
        <v>29971</v>
      </c>
      <c r="I19" s="159">
        <f>H19/H8*100</f>
        <v>0.026612131228502676</v>
      </c>
      <c r="J19" s="140">
        <f t="shared" si="0"/>
        <v>-36.04484334857028</v>
      </c>
      <c r="K19" s="54"/>
    </row>
    <row r="20" spans="1:11" ht="12.75">
      <c r="A20" s="54"/>
      <c r="B20" s="26"/>
      <c r="C20" s="26"/>
      <c r="D20" s="125"/>
      <c r="E20" s="56"/>
      <c r="F20" s="119"/>
      <c r="G20" s="75"/>
      <c r="H20" s="56"/>
      <c r="I20" s="123"/>
      <c r="J20" s="140">
        <v>0</v>
      </c>
      <c r="K20" s="54"/>
    </row>
    <row r="21" spans="1:11" ht="12.75">
      <c r="A21" s="127" t="s">
        <v>231</v>
      </c>
      <c r="B21" s="24"/>
      <c r="C21" s="24"/>
      <c r="D21" s="125"/>
      <c r="E21" s="155">
        <f>E14-E16</f>
        <v>1373320</v>
      </c>
      <c r="F21" s="115">
        <f>E21/E8*100</f>
        <v>1.3716508928944724</v>
      </c>
      <c r="G21" s="75"/>
      <c r="H21" s="155">
        <f>H14-H16</f>
        <v>2910561</v>
      </c>
      <c r="I21" s="123">
        <f>H21/H8*100</f>
        <v>2.584372602868172</v>
      </c>
      <c r="J21" s="140">
        <f t="shared" si="0"/>
        <v>-52.81596915508728</v>
      </c>
      <c r="K21" s="54"/>
    </row>
    <row r="22" spans="1:11" ht="12.75">
      <c r="A22" s="127"/>
      <c r="B22" s="24"/>
      <c r="C22" s="141"/>
      <c r="D22" s="125"/>
      <c r="E22" s="155"/>
      <c r="F22" s="119"/>
      <c r="G22" s="75"/>
      <c r="H22" s="155"/>
      <c r="I22" s="123"/>
      <c r="J22" s="140">
        <v>0</v>
      </c>
      <c r="K22" s="54"/>
    </row>
    <row r="23" spans="1:11" ht="12.75">
      <c r="A23" s="106" t="s">
        <v>178</v>
      </c>
      <c r="B23" s="24"/>
      <c r="C23" s="141"/>
      <c r="D23" s="125"/>
      <c r="E23" s="155">
        <v>68665</v>
      </c>
      <c r="F23" s="115">
        <f>E23/E8*100</f>
        <v>0.06858154586010468</v>
      </c>
      <c r="G23" s="75"/>
      <c r="H23" s="155">
        <v>145528</v>
      </c>
      <c r="I23" s="123">
        <f>H23/H8*100</f>
        <v>0.12921858574693995</v>
      </c>
      <c r="J23" s="140">
        <f t="shared" si="0"/>
        <v>-52.816640096751144</v>
      </c>
      <c r="K23" s="54"/>
    </row>
    <row r="24" spans="1:11" ht="12.75">
      <c r="A24" s="106"/>
      <c r="B24" s="24"/>
      <c r="C24" s="24"/>
      <c r="D24" s="125"/>
      <c r="E24" s="155"/>
      <c r="F24" s="119"/>
      <c r="G24" s="75"/>
      <c r="H24" s="155"/>
      <c r="I24" s="123"/>
      <c r="J24" s="140">
        <v>0</v>
      </c>
      <c r="K24" s="54"/>
    </row>
    <row r="25" spans="1:11" ht="12.75">
      <c r="A25" s="127" t="s">
        <v>192</v>
      </c>
      <c r="B25" s="24"/>
      <c r="C25" s="24"/>
      <c r="D25" s="125"/>
      <c r="E25" s="155">
        <f>E21-E23</f>
        <v>1304655</v>
      </c>
      <c r="F25" s="115">
        <f>E25/E8*100</f>
        <v>1.303069347034368</v>
      </c>
      <c r="G25" s="75"/>
      <c r="H25" s="155">
        <f>H21-H23</f>
        <v>2765033</v>
      </c>
      <c r="I25" s="123">
        <f>H25/H8*100</f>
        <v>2.455154017121232</v>
      </c>
      <c r="J25" s="140">
        <f t="shared" si="0"/>
        <v>-52.8159338423809</v>
      </c>
      <c r="K25" s="54"/>
    </row>
    <row r="26" spans="1:11" ht="12.75">
      <c r="A26" s="127"/>
      <c r="B26" s="24"/>
      <c r="C26" s="24"/>
      <c r="D26" s="125"/>
      <c r="E26" s="155"/>
      <c r="F26" s="119"/>
      <c r="G26" s="75"/>
      <c r="H26" s="155"/>
      <c r="I26" s="123"/>
      <c r="J26" s="140">
        <v>0</v>
      </c>
      <c r="K26" s="54"/>
    </row>
    <row r="27" spans="1:11" ht="12.75">
      <c r="A27" s="106" t="s">
        <v>220</v>
      </c>
      <c r="B27" s="24"/>
      <c r="C27" s="24"/>
      <c r="D27" s="125">
        <v>21</v>
      </c>
      <c r="E27" s="155">
        <f>500608</f>
        <v>500608</v>
      </c>
      <c r="F27" s="115">
        <f>E27/E8*100</f>
        <v>0.4999995705226139</v>
      </c>
      <c r="G27" s="108"/>
      <c r="H27" s="155">
        <v>563107</v>
      </c>
      <c r="I27" s="123">
        <f>H27/H8*100</f>
        <v>0.4999992452600332</v>
      </c>
      <c r="J27" s="140">
        <f t="shared" si="0"/>
        <v>-11.09895632623995</v>
      </c>
      <c r="K27" s="54"/>
    </row>
    <row r="28" spans="1:11" ht="12.75">
      <c r="A28" s="106"/>
      <c r="B28" s="24"/>
      <c r="C28" s="24"/>
      <c r="D28" s="125"/>
      <c r="E28" s="155"/>
      <c r="F28" s="119"/>
      <c r="G28" s="75"/>
      <c r="H28" s="155"/>
      <c r="I28" s="123"/>
      <c r="J28" s="140">
        <v>0</v>
      </c>
      <c r="K28" s="54"/>
    </row>
    <row r="29" spans="1:11" ht="12.75">
      <c r="A29" s="127" t="s">
        <v>216</v>
      </c>
      <c r="B29" s="24"/>
      <c r="C29" s="24"/>
      <c r="D29" s="125"/>
      <c r="E29" s="155">
        <f>E25-E27</f>
        <v>804047</v>
      </c>
      <c r="F29" s="115">
        <f>E29/E8*100</f>
        <v>0.8030697765117538</v>
      </c>
      <c r="G29" s="75"/>
      <c r="H29" s="155">
        <f>H25-H27</f>
        <v>2201926</v>
      </c>
      <c r="I29" s="123">
        <f>H29/H8*100</f>
        <v>1.9551547718611986</v>
      </c>
      <c r="J29" s="140">
        <f t="shared" si="0"/>
        <v>-63.48437685916784</v>
      </c>
      <c r="K29" s="54"/>
    </row>
    <row r="30" spans="1:11" ht="12.75">
      <c r="A30" s="127"/>
      <c r="B30" s="24"/>
      <c r="C30" s="24"/>
      <c r="D30" s="125"/>
      <c r="E30" s="155"/>
      <c r="F30" s="119"/>
      <c r="G30" s="75"/>
      <c r="H30" s="155"/>
      <c r="I30" s="123"/>
      <c r="J30" s="140"/>
      <c r="K30" s="54"/>
    </row>
    <row r="31" spans="1:11" ht="12.75">
      <c r="A31" s="45" t="s">
        <v>8</v>
      </c>
      <c r="B31" s="101"/>
      <c r="C31" s="101"/>
      <c r="D31" s="103">
        <v>22</v>
      </c>
      <c r="E31" s="156">
        <f>E29/4850000</f>
        <v>0.16578288659793813</v>
      </c>
      <c r="F31" s="120"/>
      <c r="G31" s="116"/>
      <c r="H31" s="156">
        <f>H29/4850000</f>
        <v>0.45400536082474224</v>
      </c>
      <c r="I31" s="124"/>
      <c r="J31" s="140">
        <f t="shared" si="0"/>
        <v>-63.484376859167845</v>
      </c>
      <c r="K31" s="55"/>
    </row>
    <row r="32" spans="1:11" ht="12.75">
      <c r="A32" s="71"/>
      <c r="B32" s="26"/>
      <c r="C32" s="26"/>
      <c r="D32" s="26"/>
      <c r="E32" s="125"/>
      <c r="F32" s="26"/>
      <c r="G32" s="26"/>
      <c r="H32" s="142"/>
      <c r="I32" s="142"/>
      <c r="J32" s="140"/>
      <c r="K32" s="75"/>
    </row>
    <row r="33" spans="1:11" ht="12.75">
      <c r="A33" s="71"/>
      <c r="B33" s="26"/>
      <c r="C33" s="26"/>
      <c r="D33" s="26"/>
      <c r="E33" s="142"/>
      <c r="F33" s="26"/>
      <c r="G33" s="26"/>
      <c r="H33" s="140"/>
      <c r="I33" s="140"/>
      <c r="J33" s="26"/>
      <c r="K33" s="75"/>
    </row>
    <row r="34" spans="1:11" ht="12.75">
      <c r="A34" s="71"/>
      <c r="B34" s="26"/>
      <c r="C34" s="26"/>
      <c r="D34" s="26"/>
      <c r="E34" s="125"/>
      <c r="F34" s="26"/>
      <c r="G34" s="26"/>
      <c r="H34" s="26"/>
      <c r="I34" s="26"/>
      <c r="J34" s="26"/>
      <c r="K34" s="75"/>
    </row>
    <row r="35" spans="1:11" ht="12.75">
      <c r="A35" s="93" t="s">
        <v>218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74"/>
    </row>
    <row r="36" spans="1:11" ht="12.75">
      <c r="A36" s="67" t="s">
        <v>219</v>
      </c>
      <c r="B36" s="143"/>
      <c r="C36" s="143"/>
      <c r="D36" s="143"/>
      <c r="E36" s="143"/>
      <c r="F36" s="143"/>
      <c r="G36" s="143"/>
      <c r="H36" s="143"/>
      <c r="I36" s="143"/>
      <c r="J36" s="143"/>
      <c r="K36" s="74"/>
    </row>
    <row r="37" spans="1:11" ht="12.75">
      <c r="A37" s="144" t="s">
        <v>217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6"/>
    </row>
    <row r="38" ht="12.75"/>
    <row r="39" ht="12.75"/>
    <row r="40" spans="1:5" ht="12.75">
      <c r="A40" s="1"/>
      <c r="B40" s="1"/>
      <c r="C40" s="1"/>
      <c r="D40" s="4"/>
      <c r="E40" s="1"/>
    </row>
    <row r="41" ht="12.75">
      <c r="D41" s="3"/>
    </row>
    <row r="42" ht="12.75"/>
    <row r="43" ht="12.75"/>
    <row r="44" ht="12.75"/>
    <row r="45" ht="12.75"/>
    <row r="46" ht="12.75">
      <c r="E46" s="9"/>
    </row>
    <row r="47" ht="12.75">
      <c r="E47" s="9"/>
    </row>
    <row r="48" ht="12.75">
      <c r="E48" s="9"/>
    </row>
    <row r="49" spans="6:7" ht="12.75">
      <c r="F49" s="1"/>
      <c r="G49" s="1"/>
    </row>
    <row r="50" spans="6:7" ht="12.75">
      <c r="F50" s="1"/>
      <c r="G50" s="1"/>
    </row>
    <row r="51" spans="1:7" ht="12.75">
      <c r="A51" s="1"/>
      <c r="B51" s="1"/>
      <c r="C51" s="1"/>
      <c r="D51" s="1"/>
      <c r="F51" s="1"/>
      <c r="G51" s="1"/>
    </row>
    <row r="52" spans="1:4" ht="12.75">
      <c r="A52" s="1"/>
      <c r="B52" s="1"/>
      <c r="C52" s="1"/>
      <c r="D52" s="1"/>
    </row>
    <row r="55" spans="1:9" ht="12.7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8"/>
      <c r="B56" s="8"/>
      <c r="C56" s="8"/>
      <c r="D56" s="18"/>
      <c r="E56" s="18"/>
      <c r="F56" s="18"/>
      <c r="G56" s="18"/>
      <c r="H56" s="18"/>
      <c r="I56" s="18"/>
    </row>
    <row r="57" spans="1:9" ht="12.75">
      <c r="A57" s="8"/>
      <c r="B57" s="8"/>
      <c r="C57" s="8"/>
      <c r="D57" s="18"/>
      <c r="E57" s="18"/>
      <c r="F57" s="18"/>
      <c r="G57" s="18"/>
      <c r="H57" s="18"/>
      <c r="I57" s="18"/>
    </row>
    <row r="59" spans="6:9" ht="12.75">
      <c r="F59" s="1"/>
      <c r="G59" s="1"/>
      <c r="H59" s="1"/>
      <c r="I59" s="1"/>
    </row>
    <row r="60" spans="1:9" ht="12.75">
      <c r="A60" s="1"/>
      <c r="B60" s="1"/>
      <c r="C60" s="1"/>
      <c r="E60" s="4"/>
      <c r="F60" s="4"/>
      <c r="G60" s="4"/>
      <c r="H60" s="1"/>
      <c r="I60" s="1"/>
    </row>
    <row r="61" spans="1:7" ht="12.75">
      <c r="A61" s="1"/>
      <c r="B61" s="1"/>
      <c r="C61" s="1"/>
      <c r="F61" s="15"/>
      <c r="G61" s="15"/>
    </row>
  </sheetData>
  <sheetProtection/>
  <mergeCells count="3">
    <mergeCell ref="A1:H1"/>
    <mergeCell ref="A2:H2"/>
    <mergeCell ref="A3:H3"/>
  </mergeCells>
  <printOptions horizontalCentered="1"/>
  <pageMargins left="0.27" right="0.16" top="1" bottom="1" header="0.5" footer="0.5"/>
  <pageSetup firstPageNumber="4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7">
      <selection activeCell="K27" sqref="K27"/>
    </sheetView>
  </sheetViews>
  <sheetFormatPr defaultColWidth="9.140625" defaultRowHeight="12.75"/>
  <cols>
    <col min="1" max="1" width="9.140625" style="7" customWidth="1"/>
    <col min="2" max="2" width="18.7109375" style="7" customWidth="1"/>
    <col min="3" max="3" width="23.57421875" style="7" customWidth="1"/>
    <col min="4" max="4" width="13.140625" style="7" customWidth="1"/>
    <col min="5" max="5" width="6.8515625" style="14" hidden="1" customWidth="1"/>
    <col min="6" max="6" width="12.7109375" style="7" customWidth="1"/>
    <col min="7" max="7" width="1.7109375" style="7" customWidth="1"/>
    <col min="8" max="8" width="12.7109375" style="7" customWidth="1"/>
    <col min="9" max="10" width="9.140625" style="7" customWidth="1"/>
    <col min="11" max="11" width="16.00390625" style="109" customWidth="1"/>
    <col min="12" max="16384" width="9.140625" style="7" customWidth="1"/>
  </cols>
  <sheetData>
    <row r="2" spans="2:8" ht="15.75">
      <c r="B2" s="344" t="s">
        <v>46</v>
      </c>
      <c r="C2" s="345"/>
      <c r="D2" s="345"/>
      <c r="E2" s="345"/>
      <c r="F2" s="345"/>
      <c r="G2" s="345"/>
      <c r="H2" s="346"/>
    </row>
    <row r="3" spans="2:8" ht="12.75">
      <c r="B3" s="90"/>
      <c r="C3" s="91"/>
      <c r="D3" s="91"/>
      <c r="E3" s="92"/>
      <c r="F3" s="26"/>
      <c r="G3" s="26"/>
      <c r="H3" s="108"/>
    </row>
    <row r="4" spans="2:8" ht="15.75">
      <c r="B4" s="347" t="s">
        <v>26</v>
      </c>
      <c r="C4" s="341"/>
      <c r="D4" s="341"/>
      <c r="E4" s="341"/>
      <c r="F4" s="341"/>
      <c r="G4" s="341"/>
      <c r="H4" s="348"/>
    </row>
    <row r="5" spans="2:8" ht="15.75">
      <c r="B5" s="347" t="s">
        <v>234</v>
      </c>
      <c r="C5" s="341"/>
      <c r="D5" s="341"/>
      <c r="E5" s="341"/>
      <c r="F5" s="341"/>
      <c r="G5" s="341"/>
      <c r="H5" s="348"/>
    </row>
    <row r="6" spans="2:8" ht="12.75">
      <c r="B6" s="90"/>
      <c r="C6" s="91"/>
      <c r="D6" s="91"/>
      <c r="E6" s="92"/>
      <c r="F6" s="26"/>
      <c r="G6" s="26"/>
      <c r="H6" s="108"/>
    </row>
    <row r="7" spans="2:8" ht="12.75">
      <c r="B7" s="93" t="s">
        <v>15</v>
      </c>
      <c r="C7" s="24"/>
      <c r="D7" s="26"/>
      <c r="E7" s="37" t="s">
        <v>183</v>
      </c>
      <c r="F7" s="37" t="s">
        <v>193</v>
      </c>
      <c r="G7" s="86"/>
      <c r="H7" s="37" t="s">
        <v>193</v>
      </c>
    </row>
    <row r="8" spans="2:8" ht="12.75">
      <c r="B8" s="71"/>
      <c r="C8" s="26"/>
      <c r="D8" s="26"/>
      <c r="E8" s="92"/>
      <c r="F8" s="112" t="s">
        <v>235</v>
      </c>
      <c r="G8" s="86"/>
      <c r="H8" s="112" t="s">
        <v>223</v>
      </c>
    </row>
    <row r="9" spans="2:8" ht="12.75">
      <c r="B9" s="71"/>
      <c r="C9" s="26"/>
      <c r="D9" s="26"/>
      <c r="E9" s="92"/>
      <c r="F9" s="37" t="s">
        <v>20</v>
      </c>
      <c r="G9" s="37"/>
      <c r="H9" s="52" t="s">
        <v>20</v>
      </c>
    </row>
    <row r="10" spans="2:8" ht="12.75">
      <c r="B10" s="93" t="s">
        <v>27</v>
      </c>
      <c r="C10" s="24"/>
      <c r="D10" s="24"/>
      <c r="E10" s="92"/>
      <c r="F10" s="27"/>
      <c r="G10" s="26"/>
      <c r="H10" s="94"/>
    </row>
    <row r="11" spans="2:8" ht="12.75">
      <c r="B11" s="95" t="s">
        <v>1</v>
      </c>
      <c r="C11" s="96"/>
      <c r="D11" s="96"/>
      <c r="E11" s="92"/>
      <c r="F11" s="29">
        <f>PL!E8+'BS'!H15-'BS'!F15</f>
        <v>85315790</v>
      </c>
      <c r="G11" s="26"/>
      <c r="H11" s="29">
        <f>110050873</f>
        <v>110050873</v>
      </c>
    </row>
    <row r="12" spans="2:8" ht="12.75">
      <c r="B12" s="71" t="s">
        <v>2</v>
      </c>
      <c r="C12" s="26"/>
      <c r="D12" s="26"/>
      <c r="E12" s="92"/>
      <c r="F12" s="20">
        <f>-110197335-14209379+19000000-5856372+348000-1492921-521915+11926264-5289310+15117585+2301989</f>
        <v>-88873394</v>
      </c>
      <c r="G12" s="26"/>
      <c r="H12" s="20">
        <v>-106292968</v>
      </c>
    </row>
    <row r="13" spans="2:8" ht="12.75">
      <c r="B13" s="93" t="s">
        <v>35</v>
      </c>
      <c r="C13" s="24"/>
      <c r="D13" s="24"/>
      <c r="E13" s="92"/>
      <c r="F13" s="88">
        <f>SUM(F11:F12)</f>
        <v>-3557604</v>
      </c>
      <c r="G13" s="88">
        <f>SUM(G11:G12)</f>
        <v>0</v>
      </c>
      <c r="H13" s="88">
        <f>SUM(H11:H12)</f>
        <v>3757905</v>
      </c>
    </row>
    <row r="14" spans="2:8" ht="12.75">
      <c r="B14" s="93"/>
      <c r="C14" s="24"/>
      <c r="D14" s="24"/>
      <c r="E14" s="92"/>
      <c r="F14" s="27"/>
      <c r="G14" s="26"/>
      <c r="H14" s="97"/>
    </row>
    <row r="15" spans="2:8" ht="12.75">
      <c r="B15" s="93" t="s">
        <v>28</v>
      </c>
      <c r="C15" s="24"/>
      <c r="D15" s="24"/>
      <c r="E15" s="92"/>
      <c r="F15" s="25"/>
      <c r="G15" s="26"/>
      <c r="H15" s="98"/>
    </row>
    <row r="16" spans="2:8" ht="12.75">
      <c r="B16" s="95" t="s">
        <v>12</v>
      </c>
      <c r="C16" s="96"/>
      <c r="D16" s="96"/>
      <c r="E16" s="92"/>
      <c r="F16" s="66">
        <v>0</v>
      </c>
      <c r="G16" s="26"/>
      <c r="H16" s="66">
        <v>0</v>
      </c>
    </row>
    <row r="17" spans="2:8" ht="12.75">
      <c r="B17" s="93" t="s">
        <v>36</v>
      </c>
      <c r="C17" s="24"/>
      <c r="D17" s="24"/>
      <c r="E17" s="92"/>
      <c r="F17" s="88">
        <f>SUM(F16:F16)</f>
        <v>0</v>
      </c>
      <c r="G17" s="57"/>
      <c r="H17" s="89">
        <v>0</v>
      </c>
    </row>
    <row r="18" spans="2:8" ht="12.75">
      <c r="B18" s="71"/>
      <c r="C18" s="26"/>
      <c r="D18" s="26"/>
      <c r="E18" s="92"/>
      <c r="F18" s="27"/>
      <c r="G18" s="26"/>
      <c r="H18" s="97"/>
    </row>
    <row r="19" spans="2:8" ht="12.75">
      <c r="B19" s="93" t="s">
        <v>29</v>
      </c>
      <c r="C19" s="24"/>
      <c r="D19" s="24"/>
      <c r="E19" s="92"/>
      <c r="F19" s="26"/>
      <c r="G19" s="26"/>
      <c r="H19" s="75"/>
    </row>
    <row r="20" spans="2:8" ht="12.75">
      <c r="B20" s="71" t="s">
        <v>207</v>
      </c>
      <c r="C20" s="26"/>
      <c r="D20" s="26"/>
      <c r="E20" s="92"/>
      <c r="F20" s="66">
        <v>0</v>
      </c>
      <c r="G20" s="21"/>
      <c r="H20" s="66">
        <v>0</v>
      </c>
    </row>
    <row r="21" spans="2:8" ht="12.75">
      <c r="B21" s="71" t="s">
        <v>208</v>
      </c>
      <c r="C21" s="26"/>
      <c r="D21" s="26"/>
      <c r="E21" s="92"/>
      <c r="F21" s="20">
        <v>0</v>
      </c>
      <c r="G21" s="21"/>
      <c r="H21" s="20">
        <v>0</v>
      </c>
    </row>
    <row r="22" spans="2:8" ht="12.75">
      <c r="B22" s="71" t="s">
        <v>194</v>
      </c>
      <c r="C22" s="26"/>
      <c r="D22" s="26"/>
      <c r="E22" s="92"/>
      <c r="F22" s="20">
        <f>-3360000</f>
        <v>-3360000</v>
      </c>
      <c r="G22" s="21"/>
      <c r="H22" s="20">
        <v>-3360000</v>
      </c>
    </row>
    <row r="23" spans="2:8" ht="12.75">
      <c r="B23" s="93" t="s">
        <v>37</v>
      </c>
      <c r="C23" s="24"/>
      <c r="D23" s="24"/>
      <c r="E23" s="92"/>
      <c r="F23" s="88">
        <f>SUM(F20:F22)</f>
        <v>-3360000</v>
      </c>
      <c r="G23" s="88">
        <f>SUM(G20:G22)</f>
        <v>0</v>
      </c>
      <c r="H23" s="88">
        <f>SUM(H20:H22)</f>
        <v>-3360000</v>
      </c>
    </row>
    <row r="24" spans="2:8" ht="12.75">
      <c r="B24" s="71"/>
      <c r="C24" s="26"/>
      <c r="D24" s="26"/>
      <c r="E24" s="92"/>
      <c r="F24" s="27"/>
      <c r="G24" s="26"/>
      <c r="H24" s="97"/>
    </row>
    <row r="25" spans="2:8" ht="15">
      <c r="B25" s="93" t="s">
        <v>139</v>
      </c>
      <c r="C25" s="24"/>
      <c r="D25" s="24"/>
      <c r="E25" s="92"/>
      <c r="F25" s="148">
        <f>F13+F17+F23</f>
        <v>-6917604</v>
      </c>
      <c r="G25" s="57"/>
      <c r="H25" s="163">
        <f>H13+H23</f>
        <v>397905</v>
      </c>
    </row>
    <row r="26" spans="2:8" ht="12.75">
      <c r="B26" s="93" t="s">
        <v>224</v>
      </c>
      <c r="C26" s="24"/>
      <c r="D26" s="24"/>
      <c r="E26" s="92"/>
      <c r="F26" s="28">
        <f>'N-2'!F61</f>
        <v>9219593</v>
      </c>
      <c r="G26" s="26"/>
      <c r="H26" s="99">
        <v>2142386</v>
      </c>
    </row>
    <row r="27" spans="2:8" ht="15">
      <c r="B27" s="93" t="s">
        <v>225</v>
      </c>
      <c r="C27" s="24"/>
      <c r="D27" s="24"/>
      <c r="E27" s="100"/>
      <c r="F27" s="162">
        <f>'N-2'!D61</f>
        <v>2301989</v>
      </c>
      <c r="G27" s="26"/>
      <c r="H27" s="147">
        <f>H25+H26</f>
        <v>2540291</v>
      </c>
    </row>
    <row r="28" spans="2:8" ht="12.75">
      <c r="B28" s="93"/>
      <c r="C28" s="24"/>
      <c r="D28" s="24"/>
      <c r="E28" s="100"/>
      <c r="F28" s="28"/>
      <c r="G28" s="26"/>
      <c r="H28" s="99"/>
    </row>
    <row r="29" spans="2:8" ht="12.75">
      <c r="B29" s="76" t="s">
        <v>182</v>
      </c>
      <c r="C29" s="101"/>
      <c r="D29" s="102"/>
      <c r="E29" s="103">
        <v>24</v>
      </c>
      <c r="F29" s="104">
        <f>F13/4850000</f>
        <v>-0.7335265979381443</v>
      </c>
      <c r="G29" s="102"/>
      <c r="H29" s="105">
        <f>H13/4850000</f>
        <v>0.7748257731958763</v>
      </c>
    </row>
    <row r="30" spans="6:8" ht="12.75">
      <c r="F30" s="30"/>
      <c r="H30" s="22"/>
    </row>
    <row r="31" spans="2:8" ht="12.75">
      <c r="B31"/>
      <c r="C31"/>
      <c r="D31"/>
      <c r="E31"/>
      <c r="F31" s="19"/>
      <c r="G31"/>
      <c r="H31"/>
    </row>
    <row r="32" spans="2:8" ht="12.75">
      <c r="B32"/>
      <c r="C32"/>
      <c r="D32"/>
      <c r="E32"/>
      <c r="F32"/>
      <c r="G32"/>
      <c r="H32"/>
    </row>
    <row r="33" spans="2:8" ht="12.75">
      <c r="B33"/>
      <c r="C33"/>
      <c r="D33"/>
      <c r="E33"/>
      <c r="F33" s="19"/>
      <c r="G33"/>
      <c r="H33"/>
    </row>
    <row r="34" spans="2:8" ht="12.75">
      <c r="B34"/>
      <c r="C34"/>
      <c r="D34"/>
      <c r="E34"/>
      <c r="F34"/>
      <c r="G34"/>
      <c r="H34"/>
    </row>
    <row r="35" spans="2:11" ht="12.75">
      <c r="B35" s="1"/>
      <c r="C35" s="1"/>
      <c r="D35" s="1"/>
      <c r="E35" s="4"/>
      <c r="F35" s="198"/>
      <c r="G35" s="198"/>
      <c r="H35" s="198"/>
      <c r="K35" s="110"/>
    </row>
    <row r="36" spans="5:11" ht="12.75">
      <c r="E36" s="3"/>
      <c r="G36" s="2"/>
      <c r="K36" s="110"/>
    </row>
    <row r="37" ht="12.75">
      <c r="K37" s="110"/>
    </row>
    <row r="38" spans="2:8" ht="12.75">
      <c r="B38"/>
      <c r="C38"/>
      <c r="D38"/>
      <c r="E38"/>
      <c r="G38"/>
      <c r="H38" s="19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 s="1"/>
      <c r="H41"/>
    </row>
    <row r="42" spans="2:8" ht="12.75">
      <c r="B42"/>
      <c r="C42"/>
      <c r="D42"/>
      <c r="E42"/>
      <c r="G42" s="1"/>
      <c r="H42"/>
    </row>
    <row r="43" spans="2:8" ht="12.75">
      <c r="B43" s="1" t="s">
        <v>13</v>
      </c>
      <c r="C43" s="1"/>
      <c r="D43" s="1"/>
      <c r="E43" s="1" t="s">
        <v>18</v>
      </c>
      <c r="G43" s="1"/>
      <c r="H43"/>
    </row>
    <row r="44" spans="2:8" ht="12.75">
      <c r="B44" s="1" t="s">
        <v>188</v>
      </c>
      <c r="C44" s="1"/>
      <c r="D44" s="1"/>
      <c r="E44" s="1" t="s">
        <v>19</v>
      </c>
      <c r="G44"/>
      <c r="H44"/>
    </row>
  </sheetData>
  <sheetProtection/>
  <mergeCells count="3">
    <mergeCell ref="B2:H2"/>
    <mergeCell ref="B4:H4"/>
    <mergeCell ref="B5:H5"/>
  </mergeCells>
  <printOptions horizontalCentered="1"/>
  <pageMargins left="0.45" right="0.75" top="1" bottom="1" header="0.5" footer="0.5"/>
  <pageSetup firstPageNumber="9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">
      <selection activeCell="A3" sqref="A3:G28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1.7109375" style="0" customWidth="1"/>
    <col min="4" max="4" width="12.7109375" style="0" customWidth="1"/>
    <col min="5" max="5" width="16.140625" style="0" customWidth="1"/>
    <col min="6" max="7" width="12.7109375" style="0" customWidth="1"/>
    <col min="9" max="9" width="14.00390625" style="0" customWidth="1"/>
  </cols>
  <sheetData>
    <row r="1" spans="1:7" ht="15.75">
      <c r="A1" s="343" t="s">
        <v>46</v>
      </c>
      <c r="B1" s="343"/>
      <c r="C1" s="343"/>
      <c r="D1" s="343"/>
      <c r="E1" s="343"/>
      <c r="F1" s="343"/>
      <c r="G1" s="343"/>
    </row>
    <row r="2" spans="1:7" ht="12.75">
      <c r="A2" s="7"/>
      <c r="B2" s="7"/>
      <c r="C2" s="7"/>
      <c r="D2" s="7"/>
      <c r="E2" s="7"/>
      <c r="F2" s="7"/>
      <c r="G2" s="7"/>
    </row>
    <row r="3" spans="1:7" ht="15.75">
      <c r="A3" s="343" t="s">
        <v>32</v>
      </c>
      <c r="B3" s="343"/>
      <c r="C3" s="343"/>
      <c r="D3" s="343"/>
      <c r="E3" s="343"/>
      <c r="F3" s="343"/>
      <c r="G3" s="343"/>
    </row>
    <row r="4" spans="1:7" ht="15.75">
      <c r="A4" s="343" t="s">
        <v>236</v>
      </c>
      <c r="B4" s="343"/>
      <c r="C4" s="343"/>
      <c r="D4" s="343"/>
      <c r="E4" s="343"/>
      <c r="F4" s="343"/>
      <c r="G4" s="343"/>
    </row>
    <row r="6" ht="12.75">
      <c r="G6" s="19"/>
    </row>
    <row r="7" spans="1:7" ht="12.75">
      <c r="A7" s="70" t="s">
        <v>15</v>
      </c>
      <c r="B7" s="73"/>
      <c r="C7" s="72" t="s">
        <v>33</v>
      </c>
      <c r="D7" s="49" t="s">
        <v>33</v>
      </c>
      <c r="E7" s="53" t="s">
        <v>65</v>
      </c>
      <c r="F7" s="50" t="s">
        <v>42</v>
      </c>
      <c r="G7" s="12" t="s">
        <v>25</v>
      </c>
    </row>
    <row r="8" spans="1:7" ht="12.75">
      <c r="A8" s="76"/>
      <c r="B8" s="77"/>
      <c r="C8" s="37" t="s">
        <v>34</v>
      </c>
      <c r="D8" s="51" t="s">
        <v>0</v>
      </c>
      <c r="E8" s="69" t="s">
        <v>66</v>
      </c>
      <c r="F8" s="52" t="s">
        <v>43</v>
      </c>
      <c r="G8" s="48" t="s">
        <v>20</v>
      </c>
    </row>
    <row r="9" spans="1:7" ht="12.75">
      <c r="A9" s="67"/>
      <c r="B9" s="74"/>
      <c r="C9" s="39"/>
      <c r="D9" s="32"/>
      <c r="E9" s="40"/>
      <c r="F9" s="32"/>
      <c r="G9" s="35"/>
    </row>
    <row r="10" spans="1:7" ht="12.75">
      <c r="A10" s="71" t="s">
        <v>226</v>
      </c>
      <c r="B10" s="75"/>
      <c r="C10" s="10">
        <v>48500000</v>
      </c>
      <c r="D10" s="155">
        <v>106700000</v>
      </c>
      <c r="E10" s="10">
        <v>76281027</v>
      </c>
      <c r="F10" s="155">
        <v>-435360454</v>
      </c>
      <c r="G10" s="167">
        <v>-203879427</v>
      </c>
    </row>
    <row r="11" spans="1:7" ht="12.75">
      <c r="A11" s="67"/>
      <c r="B11" s="74"/>
      <c r="C11" s="23"/>
      <c r="D11" s="31"/>
      <c r="E11" s="23"/>
      <c r="F11" s="31"/>
      <c r="G11" s="41"/>
    </row>
    <row r="12" spans="1:7" ht="12.75">
      <c r="A12" s="84" t="s">
        <v>201</v>
      </c>
      <c r="B12" s="74"/>
      <c r="C12" s="23">
        <v>0</v>
      </c>
      <c r="D12" s="31">
        <v>0</v>
      </c>
      <c r="E12" s="23">
        <v>0</v>
      </c>
      <c r="F12" s="31">
        <f>PL!H29</f>
        <v>2201926</v>
      </c>
      <c r="G12" s="41">
        <f>SUM(C12:F12)</f>
        <v>2201926</v>
      </c>
    </row>
    <row r="13" spans="1:7" ht="12.75">
      <c r="A13" s="67"/>
      <c r="B13" s="74"/>
      <c r="C13" s="23"/>
      <c r="D13" s="31"/>
      <c r="E13" s="23"/>
      <c r="F13" s="31"/>
      <c r="G13" s="41"/>
    </row>
    <row r="14" spans="1:7" ht="12.75">
      <c r="A14" s="71"/>
      <c r="B14" s="75"/>
      <c r="C14" s="23"/>
      <c r="D14" s="31"/>
      <c r="E14" s="23"/>
      <c r="F14" s="31"/>
      <c r="G14" s="41"/>
    </row>
    <row r="15" spans="1:7" ht="12.75">
      <c r="A15" s="67"/>
      <c r="B15" s="74"/>
      <c r="C15" s="42"/>
      <c r="D15" s="33"/>
      <c r="E15" s="42"/>
      <c r="F15" s="33"/>
      <c r="G15" s="43"/>
    </row>
    <row r="16" spans="1:7" ht="13.5" thickBot="1">
      <c r="A16" s="78" t="s">
        <v>227</v>
      </c>
      <c r="B16" s="79"/>
      <c r="C16" s="164">
        <f>SUM(C10:C15)</f>
        <v>48500000</v>
      </c>
      <c r="D16" s="165">
        <f>SUM(D10:D15)</f>
        <v>106700000</v>
      </c>
      <c r="E16" s="165">
        <f>SUM(E10:E15)</f>
        <v>76281027</v>
      </c>
      <c r="F16" s="165">
        <f>SUM(F10:F15)</f>
        <v>-433158528</v>
      </c>
      <c r="G16" s="166">
        <f>SUM(G10:G15)</f>
        <v>-201677501</v>
      </c>
    </row>
    <row r="17" ht="13.5" thickTop="1"/>
    <row r="19" spans="1:7" ht="12.75">
      <c r="A19" s="70" t="s">
        <v>15</v>
      </c>
      <c r="B19" s="73"/>
      <c r="C19" s="49" t="s">
        <v>33</v>
      </c>
      <c r="D19" s="49" t="s">
        <v>33</v>
      </c>
      <c r="E19" s="53" t="s">
        <v>65</v>
      </c>
      <c r="F19" s="50" t="s">
        <v>42</v>
      </c>
      <c r="G19" s="12" t="s">
        <v>25</v>
      </c>
    </row>
    <row r="20" spans="1:7" ht="12.75">
      <c r="A20" s="76"/>
      <c r="B20" s="77"/>
      <c r="C20" s="51" t="s">
        <v>34</v>
      </c>
      <c r="D20" s="51" t="s">
        <v>0</v>
      </c>
      <c r="E20" s="69" t="s">
        <v>66</v>
      </c>
      <c r="F20" s="52" t="s">
        <v>43</v>
      </c>
      <c r="G20" s="48" t="s">
        <v>20</v>
      </c>
    </row>
    <row r="21" spans="1:7" ht="12.75">
      <c r="A21" s="67"/>
      <c r="B21" s="74"/>
      <c r="C21" s="39"/>
      <c r="D21" s="32"/>
      <c r="E21" s="40"/>
      <c r="F21" s="32"/>
      <c r="G21" s="35"/>
    </row>
    <row r="22" spans="1:7" ht="12.75">
      <c r="A22" s="71" t="s">
        <v>237</v>
      </c>
      <c r="B22" s="75"/>
      <c r="C22" s="10">
        <v>48500000</v>
      </c>
      <c r="D22" s="155">
        <v>106700000</v>
      </c>
      <c r="E22" s="10">
        <v>68775938</v>
      </c>
      <c r="F22" s="155">
        <f>'BS'!H27</f>
        <v>-434685034</v>
      </c>
      <c r="G22" s="167">
        <f>F22+E22+D22+C22</f>
        <v>-210709096</v>
      </c>
    </row>
    <row r="23" spans="1:7" ht="12.75">
      <c r="A23" s="67"/>
      <c r="B23" s="74"/>
      <c r="C23" s="23"/>
      <c r="D23" s="31"/>
      <c r="E23" s="23"/>
      <c r="F23" s="31"/>
      <c r="G23" s="41"/>
    </row>
    <row r="24" spans="1:7" ht="12.75">
      <c r="A24" s="84" t="s">
        <v>201</v>
      </c>
      <c r="B24" s="74"/>
      <c r="C24" s="23">
        <v>0</v>
      </c>
      <c r="D24" s="31">
        <v>0</v>
      </c>
      <c r="E24" s="23">
        <v>0</v>
      </c>
      <c r="F24" s="31">
        <f>PL!E29</f>
        <v>804047</v>
      </c>
      <c r="G24" s="41">
        <f>SUM(C24:F24)</f>
        <v>804047</v>
      </c>
    </row>
    <row r="25" spans="1:7" ht="12.75">
      <c r="A25" s="67"/>
      <c r="B25" s="74"/>
      <c r="C25" s="23"/>
      <c r="D25" s="31"/>
      <c r="E25" s="23"/>
      <c r="F25" s="31"/>
      <c r="G25" s="41"/>
    </row>
    <row r="26" spans="1:7" ht="12.75">
      <c r="A26" s="71"/>
      <c r="B26" s="75"/>
      <c r="C26" s="23">
        <v>0</v>
      </c>
      <c r="D26" s="31">
        <v>0</v>
      </c>
      <c r="E26" s="23">
        <f>-'N-4'!D17</f>
        <v>0</v>
      </c>
      <c r="F26" s="31">
        <v>0</v>
      </c>
      <c r="G26" s="41">
        <f>SUM(C26:F26)</f>
        <v>0</v>
      </c>
    </row>
    <row r="27" spans="1:7" ht="12.75">
      <c r="A27" s="67"/>
      <c r="B27" s="74"/>
      <c r="C27" s="42"/>
      <c r="D27" s="33"/>
      <c r="E27" s="42"/>
      <c r="F27" s="33"/>
      <c r="G27" s="43"/>
    </row>
    <row r="28" spans="1:7" ht="13.5" thickBot="1">
      <c r="A28" s="78" t="s">
        <v>238</v>
      </c>
      <c r="B28" s="79"/>
      <c r="C28" s="165">
        <f>SUM(C22:C27)</f>
        <v>48500000</v>
      </c>
      <c r="D28" s="165">
        <f>SUM(D22:D27)</f>
        <v>106700000</v>
      </c>
      <c r="E28" s="165">
        <f>SUM(E22:E27)</f>
        <v>68775938</v>
      </c>
      <c r="F28" s="165">
        <f>SUM(F22:F27)</f>
        <v>-433880987</v>
      </c>
      <c r="G28" s="166">
        <f>SUM(G22:G27)</f>
        <v>-209905049</v>
      </c>
    </row>
    <row r="29" spans="6:7" ht="13.5" thickTop="1">
      <c r="F29" s="19"/>
      <c r="G29" s="19"/>
    </row>
    <row r="30" ht="12.75">
      <c r="I30" s="19"/>
    </row>
    <row r="31" spans="5:7" ht="12.75">
      <c r="E31" s="3"/>
      <c r="F31" s="5"/>
      <c r="G31" s="5"/>
    </row>
    <row r="32" spans="5:7" ht="12.75">
      <c r="E32" s="3"/>
      <c r="F32" s="5"/>
      <c r="G32" s="5"/>
    </row>
    <row r="33" spans="5:7" ht="12.75">
      <c r="E33" s="3"/>
      <c r="F33" s="5"/>
      <c r="G33" s="5"/>
    </row>
    <row r="34" spans="5:7" ht="12.75">
      <c r="E34" s="3"/>
      <c r="F34" s="5"/>
      <c r="G34" s="5"/>
    </row>
    <row r="35" spans="1:7" ht="12.75">
      <c r="A35" s="1"/>
      <c r="B35" s="1"/>
      <c r="D35" s="1"/>
      <c r="E35" s="4"/>
      <c r="F35" s="1"/>
      <c r="G35" s="5"/>
    </row>
    <row r="36" spans="5:7" ht="12.75">
      <c r="E36" s="3"/>
      <c r="G36" s="5"/>
    </row>
    <row r="37" ht="12.75">
      <c r="G37" s="5"/>
    </row>
    <row r="38" ht="12.75">
      <c r="G38" s="5"/>
    </row>
    <row r="39" spans="3:5" ht="12.75">
      <c r="C39" s="3"/>
      <c r="D39" s="3"/>
      <c r="E39" t="s">
        <v>38</v>
      </c>
    </row>
    <row r="40" spans="5:7" ht="12.75">
      <c r="E40" t="s">
        <v>17</v>
      </c>
      <c r="F40" s="5"/>
      <c r="G40" s="5"/>
    </row>
    <row r="41" spans="5:7" ht="12.75">
      <c r="E41" s="3"/>
      <c r="F41" s="5"/>
      <c r="G41" s="5"/>
    </row>
    <row r="42" spans="5:7" ht="12.75">
      <c r="E42" s="3"/>
      <c r="F42" s="5"/>
      <c r="G42" s="5"/>
    </row>
    <row r="43" spans="5:7" ht="12.75">
      <c r="E43" s="3"/>
      <c r="F43" s="5"/>
      <c r="G43" s="5"/>
    </row>
    <row r="44" spans="1:7" ht="12.75">
      <c r="A44" s="1" t="s">
        <v>13</v>
      </c>
      <c r="B44" s="1"/>
      <c r="C44" s="1"/>
      <c r="D44" s="1"/>
      <c r="E44" s="1" t="s">
        <v>18</v>
      </c>
      <c r="G44" s="5"/>
    </row>
    <row r="45" spans="1:7" ht="12.75">
      <c r="A45" s="1" t="s">
        <v>188</v>
      </c>
      <c r="B45" s="1"/>
      <c r="C45" s="1"/>
      <c r="D45" s="1"/>
      <c r="E45" s="1" t="s">
        <v>19</v>
      </c>
      <c r="G45" s="5"/>
    </row>
    <row r="46" spans="1:7" ht="12.75">
      <c r="A46" s="34"/>
      <c r="B46" s="34"/>
      <c r="C46" s="34"/>
      <c r="D46" s="34"/>
      <c r="F46" s="5"/>
      <c r="G46" s="5"/>
    </row>
  </sheetData>
  <sheetProtection/>
  <mergeCells count="3">
    <mergeCell ref="A1:G1"/>
    <mergeCell ref="A3:G3"/>
    <mergeCell ref="A4:G4"/>
  </mergeCells>
  <printOptions horizontalCentered="1"/>
  <pageMargins left="0.35" right="0.5" top="1" bottom="1" header="0.5" footer="0.5"/>
  <pageSetup firstPageNumber="8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1">
      <selection activeCell="H11" sqref="H11"/>
    </sheetView>
  </sheetViews>
  <sheetFormatPr defaultColWidth="9.140625" defaultRowHeight="12.75"/>
  <cols>
    <col min="1" max="1" width="4.7109375" style="6" customWidth="1"/>
    <col min="2" max="2" width="33.7109375" style="18" customWidth="1"/>
    <col min="3" max="3" width="1.7109375" style="18" customWidth="1"/>
    <col min="4" max="4" width="12.7109375" style="18" customWidth="1"/>
    <col min="5" max="5" width="1.7109375" style="18" hidden="1" customWidth="1"/>
    <col min="6" max="6" width="12.57421875" style="18" customWidth="1"/>
    <col min="7" max="16384" width="9.140625" style="18" customWidth="1"/>
  </cols>
  <sheetData>
    <row r="1" spans="1:2" ht="12.75">
      <c r="A1" s="36" t="s">
        <v>199</v>
      </c>
      <c r="B1" s="8" t="s">
        <v>248</v>
      </c>
    </row>
    <row r="3" ht="12.75">
      <c r="B3" s="18" t="s">
        <v>68</v>
      </c>
    </row>
    <row r="4" spans="3:6" ht="12.75">
      <c r="C4" s="4"/>
      <c r="D4" s="4">
        <v>2014</v>
      </c>
      <c r="E4" s="4">
        <v>2011</v>
      </c>
      <c r="F4" s="4">
        <v>2013</v>
      </c>
    </row>
    <row r="5" spans="2:6" ht="12.75">
      <c r="B5" s="18" t="s">
        <v>175</v>
      </c>
      <c r="C5" s="60"/>
      <c r="D5" s="60">
        <v>19360031</v>
      </c>
      <c r="E5" s="60">
        <v>21360031</v>
      </c>
      <c r="F5" s="60">
        <v>19360031</v>
      </c>
    </row>
    <row r="6" spans="2:6" ht="13.5" customHeight="1" hidden="1">
      <c r="B6" s="18" t="s">
        <v>176</v>
      </c>
      <c r="C6" s="60"/>
      <c r="D6" s="15">
        <v>0</v>
      </c>
      <c r="E6" s="60"/>
      <c r="F6" s="60">
        <v>0</v>
      </c>
    </row>
    <row r="7" spans="3:6" ht="13.5" thickBot="1">
      <c r="C7" s="60"/>
      <c r="D7" s="107">
        <v>19360031</v>
      </c>
      <c r="E7" s="87"/>
      <c r="F7" s="107">
        <v>19360031</v>
      </c>
    </row>
    <row r="8" spans="1:2" ht="13.5" thickTop="1">
      <c r="A8" s="36" t="s">
        <v>254</v>
      </c>
      <c r="B8" s="8" t="s">
        <v>247</v>
      </c>
    </row>
    <row r="10" ht="12.75">
      <c r="B10" s="18" t="s">
        <v>68</v>
      </c>
    </row>
    <row r="11" spans="3:6" ht="12.75">
      <c r="C11" s="4"/>
      <c r="D11" s="4">
        <v>2014</v>
      </c>
      <c r="E11" s="4">
        <v>2011</v>
      </c>
      <c r="F11" s="4">
        <v>2013</v>
      </c>
    </row>
    <row r="12" spans="2:6" ht="12.75">
      <c r="B12" s="18" t="s">
        <v>195</v>
      </c>
      <c r="C12" s="60"/>
      <c r="D12" s="15">
        <v>41765385</v>
      </c>
      <c r="E12" s="60"/>
      <c r="F12" s="60">
        <v>42415664</v>
      </c>
    </row>
    <row r="13" spans="2:6" ht="13.5" customHeight="1">
      <c r="B13" s="18" t="s">
        <v>196</v>
      </c>
      <c r="C13" s="60"/>
      <c r="D13" s="15">
        <v>63718083</v>
      </c>
      <c r="E13" s="60"/>
      <c r="F13" s="60">
        <v>78163257</v>
      </c>
    </row>
    <row r="14" spans="2:6" ht="12.75">
      <c r="B14" s="18" t="s">
        <v>197</v>
      </c>
      <c r="C14" s="60"/>
      <c r="D14" s="15">
        <v>1067566</v>
      </c>
      <c r="E14" s="60"/>
      <c r="F14" s="60">
        <v>594350</v>
      </c>
    </row>
    <row r="15" spans="2:6" ht="13.5" thickBot="1">
      <c r="B15" s="18" t="s">
        <v>73</v>
      </c>
      <c r="C15" s="60"/>
      <c r="D15" s="107">
        <v>106551034</v>
      </c>
      <c r="E15" s="107">
        <f>E12+E13+E14</f>
        <v>0</v>
      </c>
      <c r="F15" s="107">
        <v>121173271</v>
      </c>
    </row>
    <row r="16" ht="13.5" thickTop="1">
      <c r="B16" s="26"/>
    </row>
    <row r="17" spans="1:2" ht="12.75">
      <c r="A17" s="36" t="s">
        <v>10</v>
      </c>
      <c r="B17" s="8" t="s">
        <v>246</v>
      </c>
    </row>
    <row r="18" ht="12.75">
      <c r="B18" s="18" t="s">
        <v>74</v>
      </c>
    </row>
    <row r="20" spans="3:6" ht="12.75">
      <c r="C20" s="4"/>
      <c r="D20" s="4">
        <v>2014</v>
      </c>
      <c r="E20" s="4">
        <v>2011</v>
      </c>
      <c r="F20" s="4">
        <v>2013</v>
      </c>
    </row>
    <row r="21" spans="3:6" ht="12.75">
      <c r="C21" s="60"/>
      <c r="D21" s="15">
        <v>129781995</v>
      </c>
      <c r="E21" s="60"/>
      <c r="F21" s="60">
        <v>114976099</v>
      </c>
    </row>
    <row r="22" spans="3:6" ht="12.75" hidden="1">
      <c r="C22" s="60"/>
      <c r="D22" s="15">
        <v>0</v>
      </c>
      <c r="E22" s="60"/>
      <c r="F22" s="60">
        <v>0</v>
      </c>
    </row>
    <row r="23" spans="2:6" ht="13.5" thickBot="1">
      <c r="B23" s="8" t="s">
        <v>228</v>
      </c>
      <c r="C23" s="60"/>
      <c r="D23" s="107">
        <v>129781995</v>
      </c>
      <c r="E23" s="87"/>
      <c r="F23" s="107">
        <v>114976099</v>
      </c>
    </row>
    <row r="24" ht="13.5" thickTop="1"/>
    <row r="25" spans="1:2" ht="12.75">
      <c r="A25" s="36" t="s">
        <v>72</v>
      </c>
      <c r="B25" s="8" t="s">
        <v>272</v>
      </c>
    </row>
    <row r="27" ht="12.75">
      <c r="B27" s="18" t="s">
        <v>69</v>
      </c>
    </row>
    <row r="28" spans="3:6" ht="12.75">
      <c r="C28" s="4"/>
      <c r="D28" s="4">
        <v>2014</v>
      </c>
      <c r="E28" s="4">
        <v>2011</v>
      </c>
      <c r="F28" s="4">
        <v>2013</v>
      </c>
    </row>
    <row r="29" spans="2:6" ht="12.75">
      <c r="B29" s="8" t="s">
        <v>76</v>
      </c>
      <c r="D29" s="59"/>
      <c r="F29" s="59"/>
    </row>
    <row r="30" spans="2:6" ht="12.75">
      <c r="B30" s="18" t="s">
        <v>77</v>
      </c>
      <c r="C30" s="60"/>
      <c r="D30" s="15">
        <v>2197062</v>
      </c>
      <c r="E30" s="60"/>
      <c r="F30" s="60">
        <v>2490960</v>
      </c>
    </row>
    <row r="31" spans="2:6" ht="12.75">
      <c r="B31" s="18" t="s">
        <v>78</v>
      </c>
      <c r="C31" s="60"/>
      <c r="D31" s="15">
        <v>1286942</v>
      </c>
      <c r="E31" s="60"/>
      <c r="F31" s="60">
        <v>454239</v>
      </c>
    </row>
    <row r="32" spans="2:6" ht="12.75">
      <c r="B32" s="18" t="s">
        <v>79</v>
      </c>
      <c r="C32" s="60"/>
      <c r="D32" s="15">
        <v>9073123</v>
      </c>
      <c r="E32" s="15">
        <v>13154224</v>
      </c>
      <c r="F32" s="15">
        <v>9073123</v>
      </c>
    </row>
    <row r="33" spans="3:6" ht="12.75">
      <c r="C33" s="60"/>
      <c r="D33" s="111">
        <v>12557127</v>
      </c>
      <c r="E33" s="87"/>
      <c r="F33" s="111">
        <v>12018322</v>
      </c>
    </row>
    <row r="34" spans="2:6" ht="12.75">
      <c r="B34" s="8" t="s">
        <v>80</v>
      </c>
      <c r="C34" s="60"/>
      <c r="D34" s="60"/>
      <c r="E34" s="60"/>
      <c r="F34" s="60"/>
    </row>
    <row r="35" spans="2:6" ht="12.75">
      <c r="B35" s="18" t="s">
        <v>81</v>
      </c>
      <c r="C35" s="60"/>
      <c r="D35" s="15">
        <v>452070</v>
      </c>
      <c r="E35" s="15">
        <v>452070</v>
      </c>
      <c r="F35" s="15">
        <v>452070</v>
      </c>
    </row>
    <row r="36" spans="2:6" ht="12.75">
      <c r="B36" s="18" t="s">
        <v>165</v>
      </c>
      <c r="C36" s="60"/>
      <c r="D36" s="60">
        <v>459754</v>
      </c>
      <c r="E36" s="60"/>
      <c r="F36" s="60">
        <v>459754</v>
      </c>
    </row>
    <row r="37" spans="2:6" ht="12.75">
      <c r="B37" s="18" t="s">
        <v>82</v>
      </c>
      <c r="C37" s="60"/>
      <c r="D37" s="60">
        <v>395600</v>
      </c>
      <c r="E37" s="60"/>
      <c r="F37" s="60">
        <v>395600</v>
      </c>
    </row>
    <row r="38" spans="2:6" ht="12.75">
      <c r="B38" s="18" t="s">
        <v>142</v>
      </c>
      <c r="C38" s="60"/>
      <c r="D38" s="15">
        <v>12109126</v>
      </c>
      <c r="E38" s="60"/>
      <c r="F38" s="60">
        <v>15032775</v>
      </c>
    </row>
    <row r="39" spans="4:6" ht="12.75">
      <c r="D39" s="111">
        <v>13416550</v>
      </c>
      <c r="E39" s="8"/>
      <c r="F39" s="111">
        <v>16340199</v>
      </c>
    </row>
    <row r="40" spans="2:6" ht="13.5" thickBot="1">
      <c r="B40" s="8" t="s">
        <v>228</v>
      </c>
      <c r="D40" s="169">
        <v>25973677</v>
      </c>
      <c r="E40" s="8"/>
      <c r="F40" s="169">
        <v>28358521</v>
      </c>
    </row>
    <row r="41" ht="13.5" thickTop="1"/>
    <row r="42" spans="1:2" ht="12.75">
      <c r="A42" s="36" t="s">
        <v>75</v>
      </c>
      <c r="B42" s="8" t="s">
        <v>245</v>
      </c>
    </row>
    <row r="44" ht="12.75">
      <c r="B44" s="18" t="s">
        <v>68</v>
      </c>
    </row>
    <row r="46" spans="3:6" ht="12.75">
      <c r="C46" s="4"/>
      <c r="D46" s="4">
        <v>2014</v>
      </c>
      <c r="E46" s="4">
        <v>2011</v>
      </c>
      <c r="F46" s="4">
        <v>2013</v>
      </c>
    </row>
    <row r="47" spans="2:6" ht="12.75">
      <c r="B47" s="8" t="s">
        <v>83</v>
      </c>
      <c r="C47" s="60"/>
      <c r="D47" s="60"/>
      <c r="E47" s="60"/>
      <c r="F47" s="60"/>
    </row>
    <row r="48" spans="2:6" ht="12.75">
      <c r="B48" s="18" t="s">
        <v>84</v>
      </c>
      <c r="C48" s="60"/>
      <c r="D48" s="15">
        <v>610907</v>
      </c>
      <c r="E48" s="60"/>
      <c r="F48" s="60">
        <v>344050</v>
      </c>
    </row>
    <row r="49" spans="2:6" ht="12.75">
      <c r="B49" s="18" t="s">
        <v>70</v>
      </c>
      <c r="C49" s="60"/>
      <c r="D49" s="15">
        <v>1174965</v>
      </c>
      <c r="E49" s="60"/>
      <c r="F49" s="60">
        <v>1384067</v>
      </c>
    </row>
    <row r="50" spans="3:6" ht="12.75">
      <c r="C50" s="60"/>
      <c r="D50" s="111">
        <v>1785872</v>
      </c>
      <c r="E50" s="87"/>
      <c r="F50" s="111">
        <v>1728117</v>
      </c>
    </row>
    <row r="51" spans="2:6" ht="12.75">
      <c r="B51" s="8" t="s">
        <v>85</v>
      </c>
      <c r="C51" s="60"/>
      <c r="D51" s="60"/>
      <c r="E51" s="60"/>
      <c r="F51" s="60"/>
    </row>
    <row r="52" spans="2:6" ht="12.75">
      <c r="B52" s="18" t="s">
        <v>71</v>
      </c>
      <c r="C52" s="60"/>
      <c r="D52" s="15">
        <v>10289</v>
      </c>
      <c r="E52" s="60"/>
      <c r="F52" s="60">
        <v>425287</v>
      </c>
    </row>
    <row r="53" spans="2:6" ht="12.75">
      <c r="B53" s="18" t="s">
        <v>143</v>
      </c>
      <c r="C53" s="60"/>
      <c r="D53" s="15">
        <v>5919</v>
      </c>
      <c r="E53" s="60"/>
      <c r="F53" s="60">
        <v>329186</v>
      </c>
    </row>
    <row r="54" spans="2:6" ht="12.75">
      <c r="B54" s="18" t="s">
        <v>144</v>
      </c>
      <c r="C54" s="60"/>
      <c r="D54" s="15">
        <v>5075</v>
      </c>
      <c r="E54" s="15">
        <v>6225</v>
      </c>
      <c r="F54" s="15">
        <v>5075</v>
      </c>
    </row>
    <row r="55" spans="2:6" ht="12.75">
      <c r="B55" s="18" t="s">
        <v>145</v>
      </c>
      <c r="C55" s="60"/>
      <c r="D55" s="15">
        <v>38822</v>
      </c>
      <c r="E55" s="60"/>
      <c r="F55" s="60">
        <v>929498</v>
      </c>
    </row>
    <row r="56" spans="2:6" ht="12.75">
      <c r="B56" s="18" t="s">
        <v>146</v>
      </c>
      <c r="C56" s="60"/>
      <c r="D56" s="15">
        <v>29019</v>
      </c>
      <c r="E56" s="60"/>
      <c r="F56" s="60">
        <v>315763</v>
      </c>
    </row>
    <row r="57" spans="2:6" ht="12.75">
      <c r="B57" s="18" t="s">
        <v>147</v>
      </c>
      <c r="C57" s="60"/>
      <c r="D57" s="15">
        <v>9374</v>
      </c>
      <c r="E57" s="60"/>
      <c r="F57" s="60">
        <v>9374</v>
      </c>
    </row>
    <row r="58" spans="2:6" ht="12.75">
      <c r="B58" s="18" t="s">
        <v>148</v>
      </c>
      <c r="C58" s="60"/>
      <c r="D58" s="15">
        <v>23400</v>
      </c>
      <c r="E58" s="60"/>
      <c r="F58" s="60">
        <v>23400</v>
      </c>
    </row>
    <row r="59" spans="2:6" ht="12.75">
      <c r="B59" s="18" t="s">
        <v>149</v>
      </c>
      <c r="C59" s="60"/>
      <c r="D59" s="15">
        <v>394219</v>
      </c>
      <c r="E59" s="60"/>
      <c r="F59" s="60">
        <v>5453893</v>
      </c>
    </row>
    <row r="60" spans="3:6" ht="12.75">
      <c r="C60" s="60"/>
      <c r="D60" s="111">
        <v>516117</v>
      </c>
      <c r="E60" s="87"/>
      <c r="F60" s="111">
        <v>7491476</v>
      </c>
    </row>
    <row r="61" spans="2:6" ht="13.5" thickBot="1">
      <c r="B61" s="8" t="s">
        <v>228</v>
      </c>
      <c r="C61" s="60"/>
      <c r="D61" s="107">
        <v>2301989</v>
      </c>
      <c r="E61" s="87"/>
      <c r="F61" s="107">
        <v>9219593</v>
      </c>
    </row>
    <row r="62" spans="3:6" ht="13.5" thickTop="1">
      <c r="C62" s="60"/>
      <c r="D62" s="60"/>
      <c r="E62" s="60"/>
      <c r="F62" s="60"/>
    </row>
  </sheetData>
  <sheetProtection/>
  <printOptions horizontalCentered="1"/>
  <pageMargins left="0.5" right="0.5" top="0.16" bottom="0.56" header="0.34" footer="0.3"/>
  <pageSetup firstPageNumber="16" useFirstPageNumber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7109375" style="6" customWidth="1"/>
    <col min="2" max="2" width="18.7109375" style="0" customWidth="1"/>
    <col min="3" max="3" width="9.7109375" style="0" customWidth="1"/>
    <col min="4" max="5" width="10.7109375" style="0" customWidth="1"/>
    <col min="6" max="6" width="9.7109375" style="0" customWidth="1"/>
    <col min="7" max="8" width="11.7109375" style="0" customWidth="1"/>
  </cols>
  <sheetData>
    <row r="1" spans="1:2" ht="12.75">
      <c r="A1" s="36" t="s">
        <v>275</v>
      </c>
      <c r="B1" s="1" t="s">
        <v>86</v>
      </c>
    </row>
    <row r="3" spans="7:8" ht="12.75">
      <c r="G3" s="4">
        <v>2014</v>
      </c>
      <c r="H3" s="4">
        <v>2013</v>
      </c>
    </row>
    <row r="4" ht="12.75">
      <c r="B4" s="1" t="s">
        <v>3</v>
      </c>
    </row>
    <row r="5" ht="12.75">
      <c r="B5" s="1"/>
    </row>
    <row r="6" spans="2:8" ht="12.75">
      <c r="B6" s="7" t="s">
        <v>230</v>
      </c>
      <c r="G6" s="47">
        <v>500000000</v>
      </c>
      <c r="H6" s="47">
        <v>500000000</v>
      </c>
    </row>
    <row r="8" ht="12.75">
      <c r="B8" s="1" t="s">
        <v>45</v>
      </c>
    </row>
    <row r="9" ht="12.75">
      <c r="B9" s="1"/>
    </row>
    <row r="10" spans="2:8" ht="12.75">
      <c r="B10" s="7" t="s">
        <v>249</v>
      </c>
      <c r="G10" s="46">
        <v>48500000</v>
      </c>
      <c r="H10" s="46">
        <v>48500000</v>
      </c>
    </row>
    <row r="13" s="7" customFormat="1" ht="12.75">
      <c r="A13" s="6"/>
    </row>
    <row r="14" s="7" customFormat="1" ht="12.75">
      <c r="A14" s="6"/>
    </row>
    <row r="15" s="7" customFormat="1" ht="12.75">
      <c r="A15" s="6"/>
    </row>
    <row r="16" s="7" customFormat="1" ht="12.75">
      <c r="A16" s="6"/>
    </row>
    <row r="17" s="7" customFormat="1" ht="12.75">
      <c r="A17" s="6"/>
    </row>
    <row r="18" s="7" customFormat="1" ht="12.75">
      <c r="A18" s="6"/>
    </row>
  </sheetData>
  <sheetProtection/>
  <printOptions horizontalCentered="1"/>
  <pageMargins left="0.75" right="0.75" top="1" bottom="1" header="0.5" footer="0.5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50">
      <selection activeCell="I42" sqref="I42"/>
    </sheetView>
  </sheetViews>
  <sheetFormatPr defaultColWidth="9.140625" defaultRowHeight="12.75"/>
  <cols>
    <col min="1" max="1" width="4.7109375" style="6" customWidth="1"/>
    <col min="2" max="2" width="33.7109375" style="18" customWidth="1"/>
    <col min="3" max="3" width="1.7109375" style="18" customWidth="1"/>
    <col min="4" max="4" width="12.7109375" style="18" customWidth="1"/>
    <col min="5" max="5" width="1.7109375" style="18" hidden="1" customWidth="1"/>
    <col min="6" max="6" width="19.140625" style="18" customWidth="1"/>
    <col min="7" max="8" width="9.140625" style="18" customWidth="1"/>
    <col min="9" max="9" width="14.00390625" style="18" customWidth="1"/>
    <col min="10" max="11" width="9.140625" style="18" customWidth="1"/>
    <col min="12" max="12" width="12.7109375" style="18" customWidth="1"/>
    <col min="13" max="16384" width="9.140625" style="18" customWidth="1"/>
  </cols>
  <sheetData>
    <row r="1" spans="1:2" ht="12.75">
      <c r="A1" s="36" t="s">
        <v>255</v>
      </c>
      <c r="B1" s="8" t="s">
        <v>90</v>
      </c>
    </row>
    <row r="3" spans="1:2" ht="12.75">
      <c r="A3" s="36" t="s">
        <v>256</v>
      </c>
      <c r="B3" s="8" t="s">
        <v>244</v>
      </c>
    </row>
    <row r="5" ht="12.75">
      <c r="B5" s="18" t="s">
        <v>74</v>
      </c>
    </row>
    <row r="6" spans="3:6" ht="12.75">
      <c r="C6" s="4"/>
      <c r="D6" s="4">
        <v>2014</v>
      </c>
      <c r="E6" s="4">
        <v>2010</v>
      </c>
      <c r="F6" s="4">
        <v>2013</v>
      </c>
    </row>
    <row r="7" spans="2:6" ht="12.75">
      <c r="B7" s="18" t="s">
        <v>221</v>
      </c>
      <c r="C7" s="60"/>
      <c r="D7" s="60">
        <v>44904020</v>
      </c>
      <c r="E7" s="60">
        <v>52409109</v>
      </c>
      <c r="F7" s="60">
        <v>44904020</v>
      </c>
    </row>
    <row r="8" spans="2:6" ht="12.75">
      <c r="B8" s="18" t="s">
        <v>222</v>
      </c>
      <c r="C8" s="60"/>
      <c r="D8" s="60">
        <v>23016918</v>
      </c>
      <c r="E8" s="60"/>
      <c r="F8" s="60">
        <v>23016918</v>
      </c>
    </row>
    <row r="9" spans="2:6" ht="12.75">
      <c r="B9" s="18" t="s">
        <v>88</v>
      </c>
      <c r="C9" s="60"/>
      <c r="D9" s="60">
        <v>280000</v>
      </c>
      <c r="E9" s="60"/>
      <c r="F9" s="60">
        <v>280000</v>
      </c>
    </row>
    <row r="10" spans="2:6" ht="12.75">
      <c r="B10" s="18" t="s">
        <v>89</v>
      </c>
      <c r="C10" s="60"/>
      <c r="D10" s="60">
        <v>575000</v>
      </c>
      <c r="E10" s="60"/>
      <c r="F10" s="60">
        <v>575000</v>
      </c>
    </row>
    <row r="11" spans="2:6" ht="13.5" thickBot="1">
      <c r="B11" s="18" t="s">
        <v>87</v>
      </c>
      <c r="C11" s="60"/>
      <c r="D11" s="107">
        <v>68775938</v>
      </c>
      <c r="E11" s="107">
        <f>E7+E8+E9+E10</f>
        <v>52409109</v>
      </c>
      <c r="F11" s="107">
        <v>76281027</v>
      </c>
    </row>
    <row r="12" spans="3:6" ht="13.5" thickTop="1">
      <c r="C12" s="60"/>
      <c r="D12" s="62"/>
      <c r="E12" s="60"/>
      <c r="F12" s="62"/>
    </row>
    <row r="13" spans="1:2" ht="12.75">
      <c r="A13" s="80" t="s">
        <v>257</v>
      </c>
      <c r="B13" s="8" t="s">
        <v>267</v>
      </c>
    </row>
    <row r="14" spans="1:2" ht="12.75">
      <c r="A14" s="81"/>
      <c r="B14" s="8" t="s">
        <v>213</v>
      </c>
    </row>
    <row r="15" spans="1:6" ht="12.75">
      <c r="A15" s="81"/>
      <c r="C15" s="4"/>
      <c r="D15" s="4">
        <v>2014</v>
      </c>
      <c r="E15" s="4">
        <v>2010</v>
      </c>
      <c r="F15" s="4">
        <v>2013</v>
      </c>
    </row>
    <row r="16" spans="1:6" ht="12.75">
      <c r="A16" s="81"/>
      <c r="B16" s="18" t="s">
        <v>67</v>
      </c>
      <c r="C16" s="60"/>
      <c r="D16" s="60">
        <v>44904020</v>
      </c>
      <c r="E16" s="60">
        <v>52409109</v>
      </c>
      <c r="F16" s="60">
        <v>52409109</v>
      </c>
    </row>
    <row r="17" spans="1:6" ht="12.75">
      <c r="A17" s="81"/>
      <c r="C17" s="60"/>
      <c r="D17" s="15">
        <v>0</v>
      </c>
      <c r="E17" s="60"/>
      <c r="F17" s="60">
        <v>7505089</v>
      </c>
    </row>
    <row r="18" spans="1:6" ht="13.5" thickBot="1">
      <c r="A18" s="81"/>
      <c r="B18" s="18" t="s">
        <v>87</v>
      </c>
      <c r="C18" s="60"/>
      <c r="D18" s="107">
        <v>44904020</v>
      </c>
      <c r="E18" s="87"/>
      <c r="F18" s="107">
        <v>44904020</v>
      </c>
    </row>
    <row r="19" spans="1:6" ht="13.5" thickTop="1">
      <c r="A19" s="81"/>
      <c r="C19" s="60"/>
      <c r="D19" s="62"/>
      <c r="E19" s="60"/>
      <c r="F19" s="62"/>
    </row>
    <row r="20" spans="1:2" ht="12.75">
      <c r="A20" s="80" t="s">
        <v>258</v>
      </c>
      <c r="B20" s="8" t="s">
        <v>92</v>
      </c>
    </row>
    <row r="22" spans="1:2" ht="12.75">
      <c r="A22" s="36" t="s">
        <v>200</v>
      </c>
      <c r="B22" s="8" t="s">
        <v>274</v>
      </c>
    </row>
    <row r="24" ht="12.75">
      <c r="B24" s="18" t="s">
        <v>74</v>
      </c>
    </row>
    <row r="25" spans="3:6" ht="12.75">
      <c r="C25" s="4"/>
      <c r="D25" s="4">
        <v>2014</v>
      </c>
      <c r="E25" s="4">
        <v>2010</v>
      </c>
      <c r="F25" s="4">
        <v>2013</v>
      </c>
    </row>
    <row r="26" spans="3:6" ht="12.75">
      <c r="C26" s="4"/>
      <c r="D26" s="4"/>
      <c r="E26" s="4"/>
      <c r="F26" s="4"/>
    </row>
    <row r="27" spans="2:6" ht="12.75">
      <c r="B27" s="18" t="s">
        <v>175</v>
      </c>
      <c r="C27" s="60"/>
      <c r="D27" s="216">
        <v>-434685034</v>
      </c>
      <c r="E27" s="216"/>
      <c r="F27" s="58">
        <v>-435360454</v>
      </c>
    </row>
    <row r="28" spans="2:6" ht="12.75">
      <c r="B28" s="18" t="s">
        <v>229</v>
      </c>
      <c r="C28" s="60"/>
      <c r="D28" s="58">
        <v>804047</v>
      </c>
      <c r="E28" s="216"/>
      <c r="F28" s="217">
        <v>675420</v>
      </c>
    </row>
    <row r="29" spans="2:6" ht="13.5" thickBot="1">
      <c r="B29" s="18" t="s">
        <v>87</v>
      </c>
      <c r="C29" s="60"/>
      <c r="D29" s="215">
        <v>-433880987</v>
      </c>
      <c r="E29" s="215">
        <f>SUM(E27:E28)</f>
        <v>0</v>
      </c>
      <c r="F29" s="215">
        <v>-434685034</v>
      </c>
    </row>
    <row r="30" spans="1:2" ht="13.5" thickTop="1">
      <c r="A30" s="36" t="s">
        <v>91</v>
      </c>
      <c r="B30" s="8" t="s">
        <v>243</v>
      </c>
    </row>
    <row r="31" spans="1:2" ht="12.75">
      <c r="A31" s="36"/>
      <c r="B31" s="8"/>
    </row>
    <row r="32" spans="1:2" ht="12.75">
      <c r="A32" s="36" t="s">
        <v>259</v>
      </c>
      <c r="B32" s="8" t="s">
        <v>198</v>
      </c>
    </row>
    <row r="34" spans="1:2" ht="12.75">
      <c r="A34" s="36" t="s">
        <v>93</v>
      </c>
      <c r="B34" s="8" t="s">
        <v>187</v>
      </c>
    </row>
    <row r="36" spans="4:6" ht="12.75">
      <c r="D36" s="4">
        <v>2014</v>
      </c>
      <c r="E36" s="4">
        <v>2010</v>
      </c>
      <c r="F36" s="4">
        <v>2013</v>
      </c>
    </row>
    <row r="37" spans="2:6" ht="12.75">
      <c r="B37" s="18" t="s">
        <v>94</v>
      </c>
      <c r="D37" s="60">
        <v>174264454</v>
      </c>
      <c r="F37" s="60">
        <v>174264454</v>
      </c>
    </row>
    <row r="38" spans="2:6" ht="12.75">
      <c r="B38" s="18" t="s">
        <v>95</v>
      </c>
      <c r="D38" s="60">
        <v>69819803</v>
      </c>
      <c r="F38" s="60">
        <v>69819803</v>
      </c>
    </row>
    <row r="39" spans="2:6" ht="12.75">
      <c r="B39" s="18" t="s">
        <v>150</v>
      </c>
      <c r="D39" s="60">
        <v>115450768</v>
      </c>
      <c r="F39" s="60">
        <v>115450768</v>
      </c>
    </row>
    <row r="40" spans="4:6" ht="13.5" thickBot="1">
      <c r="D40" s="107">
        <v>359535025</v>
      </c>
      <c r="E40" s="8"/>
      <c r="F40" s="107">
        <v>359535025</v>
      </c>
    </row>
    <row r="41" ht="13.5" thickTop="1"/>
    <row r="42" spans="1:2" ht="12.75">
      <c r="A42" s="36" t="s">
        <v>260</v>
      </c>
      <c r="B42" s="1" t="s">
        <v>242</v>
      </c>
    </row>
    <row r="44" ht="12.75">
      <c r="B44" s="18" t="s">
        <v>161</v>
      </c>
    </row>
    <row r="46" spans="1:2" ht="12.75">
      <c r="A46" s="36" t="s">
        <v>103</v>
      </c>
      <c r="B46" s="8" t="s">
        <v>265</v>
      </c>
    </row>
    <row r="48" ht="12.75">
      <c r="B48" s="18" t="s">
        <v>74</v>
      </c>
    </row>
    <row r="49" spans="3:6" ht="12.75">
      <c r="C49" s="4"/>
      <c r="D49" s="4">
        <v>2014</v>
      </c>
      <c r="E49" s="4">
        <v>2010</v>
      </c>
      <c r="F49" s="4">
        <v>2013</v>
      </c>
    </row>
    <row r="50" spans="3:6" ht="12.75">
      <c r="C50" s="4"/>
      <c r="D50" s="4"/>
      <c r="E50" s="4"/>
      <c r="F50" s="4"/>
    </row>
    <row r="51" spans="2:6" ht="12.75">
      <c r="B51" s="18" t="s">
        <v>96</v>
      </c>
      <c r="C51" s="60"/>
      <c r="D51" s="15">
        <v>0</v>
      </c>
      <c r="E51" s="60"/>
      <c r="F51" s="60">
        <v>22456</v>
      </c>
    </row>
    <row r="52" spans="2:6" ht="12.75">
      <c r="B52" s="18" t="s">
        <v>151</v>
      </c>
      <c r="C52" s="60"/>
      <c r="D52" s="15">
        <v>29822</v>
      </c>
      <c r="E52" s="60"/>
      <c r="F52" s="60">
        <v>18885</v>
      </c>
    </row>
    <row r="53" spans="2:6" ht="12.75">
      <c r="B53" s="18" t="s">
        <v>152</v>
      </c>
      <c r="C53" s="60"/>
      <c r="D53" s="15">
        <v>956767</v>
      </c>
      <c r="E53" s="60"/>
      <c r="F53" s="60">
        <v>1069838</v>
      </c>
    </row>
    <row r="54" spans="2:6" ht="12.75">
      <c r="B54" s="18" t="s">
        <v>97</v>
      </c>
      <c r="C54" s="60"/>
      <c r="D54" s="15">
        <v>49199</v>
      </c>
      <c r="E54" s="60"/>
      <c r="F54" s="60">
        <v>68420</v>
      </c>
    </row>
    <row r="55" spans="2:9" ht="12.75">
      <c r="B55" s="18" t="s">
        <v>98</v>
      </c>
      <c r="C55" s="60"/>
      <c r="D55" s="15">
        <v>15798</v>
      </c>
      <c r="E55" s="60"/>
      <c r="F55" s="60">
        <v>285793</v>
      </c>
      <c r="I55" s="60"/>
    </row>
    <row r="56" spans="2:9" ht="12.75">
      <c r="B56" s="18" t="s">
        <v>156</v>
      </c>
      <c r="C56" s="60"/>
      <c r="D56" s="15">
        <v>150000</v>
      </c>
      <c r="E56" s="60"/>
      <c r="F56" s="60">
        <v>17635</v>
      </c>
      <c r="I56" s="60"/>
    </row>
    <row r="57" spans="2:9" ht="12.75">
      <c r="B57" s="18" t="s">
        <v>117</v>
      </c>
      <c r="C57" s="60"/>
      <c r="D57" s="60">
        <v>0</v>
      </c>
      <c r="E57" s="60"/>
      <c r="F57" s="60">
        <v>92000</v>
      </c>
      <c r="I57" s="60"/>
    </row>
    <row r="58" spans="2:9" ht="12.75">
      <c r="B58" s="18" t="s">
        <v>99</v>
      </c>
      <c r="C58" s="60"/>
      <c r="D58" s="15">
        <v>332565</v>
      </c>
      <c r="E58" s="60"/>
      <c r="F58" s="15">
        <v>332565</v>
      </c>
      <c r="I58" s="15"/>
    </row>
    <row r="59" spans="2:9" ht="12.75">
      <c r="B59" s="18" t="s">
        <v>100</v>
      </c>
      <c r="C59" s="60"/>
      <c r="D59" s="15">
        <v>1138723</v>
      </c>
      <c r="E59" s="60"/>
      <c r="F59" s="60">
        <v>1470888</v>
      </c>
      <c r="I59" s="60"/>
    </row>
    <row r="60" spans="2:9" ht="12.75">
      <c r="B60" s="18" t="s">
        <v>101</v>
      </c>
      <c r="C60" s="60"/>
      <c r="D60" s="60">
        <v>44763620</v>
      </c>
      <c r="E60" s="60"/>
      <c r="F60" s="60">
        <v>44763620</v>
      </c>
      <c r="I60" s="60"/>
    </row>
    <row r="61" spans="2:9" ht="12.75">
      <c r="B61" s="18" t="s">
        <v>102</v>
      </c>
      <c r="C61" s="60"/>
      <c r="D61" s="60">
        <v>2131492</v>
      </c>
      <c r="E61" s="60"/>
      <c r="F61" s="60">
        <v>2131492</v>
      </c>
      <c r="I61" s="60"/>
    </row>
    <row r="62" spans="2:6" ht="13.5" thickBot="1">
      <c r="B62" s="18" t="s">
        <v>87</v>
      </c>
      <c r="C62" s="60"/>
      <c r="D62" s="107">
        <v>49567986</v>
      </c>
      <c r="E62" s="107">
        <f>SUM(E51:E61)</f>
        <v>0</v>
      </c>
      <c r="F62" s="107">
        <v>50273592</v>
      </c>
    </row>
    <row r="63" spans="3:6" ht="13.5" thickTop="1">
      <c r="C63" s="60"/>
      <c r="D63" s="60"/>
      <c r="E63" s="60"/>
      <c r="F63" s="60"/>
    </row>
    <row r="65" spans="1:2" ht="12.75">
      <c r="A65" s="36" t="s">
        <v>129</v>
      </c>
      <c r="B65" s="8" t="s">
        <v>266</v>
      </c>
    </row>
    <row r="67" ht="12.75">
      <c r="B67" s="18" t="s">
        <v>74</v>
      </c>
    </row>
    <row r="68" spans="3:6" ht="12.75">
      <c r="C68" s="4"/>
      <c r="D68" s="4">
        <v>2014</v>
      </c>
      <c r="E68" s="4"/>
      <c r="F68" s="4">
        <v>213</v>
      </c>
    </row>
    <row r="69" spans="2:6" ht="12.75">
      <c r="B69" s="18" t="s">
        <v>175</v>
      </c>
      <c r="C69" s="60"/>
      <c r="D69" s="15">
        <v>117655</v>
      </c>
      <c r="E69" s="60"/>
      <c r="F69" s="60">
        <v>0</v>
      </c>
    </row>
    <row r="70" spans="2:6" ht="12.75">
      <c r="B70" s="18" t="s">
        <v>186</v>
      </c>
      <c r="C70" s="60"/>
      <c r="D70" s="15">
        <v>68665</v>
      </c>
      <c r="E70" s="60"/>
      <c r="F70" s="60">
        <v>117655</v>
      </c>
    </row>
    <row r="71" spans="2:6" ht="13.5" thickBot="1">
      <c r="B71" s="18" t="s">
        <v>87</v>
      </c>
      <c r="C71" s="60"/>
      <c r="D71" s="107">
        <v>186320</v>
      </c>
      <c r="E71" s="87"/>
      <c r="F71" s="107">
        <v>117655</v>
      </c>
    </row>
    <row r="72" spans="1:2" ht="13.5" thickTop="1">
      <c r="A72" s="36" t="s">
        <v>132</v>
      </c>
      <c r="B72" s="8" t="s">
        <v>241</v>
      </c>
    </row>
    <row r="74" ht="12.75">
      <c r="B74" s="18" t="s">
        <v>74</v>
      </c>
    </row>
    <row r="75" spans="3:6" ht="12.75">
      <c r="C75" s="4"/>
      <c r="D75" s="4">
        <v>2014</v>
      </c>
      <c r="E75" s="4"/>
      <c r="F75" s="4">
        <v>213</v>
      </c>
    </row>
    <row r="76" spans="3:6" ht="12.75">
      <c r="C76" s="4"/>
      <c r="D76" s="4"/>
      <c r="E76" s="4"/>
      <c r="F76" s="4"/>
    </row>
    <row r="77" spans="2:6" ht="12.75">
      <c r="B77" s="18" t="s">
        <v>175</v>
      </c>
      <c r="C77" s="60"/>
      <c r="D77" s="15">
        <v>4848000</v>
      </c>
      <c r="E77" s="60"/>
      <c r="F77" s="60">
        <v>5184602</v>
      </c>
    </row>
    <row r="78" spans="2:6" ht="12.75">
      <c r="B78" s="18" t="s">
        <v>185</v>
      </c>
      <c r="C78" s="60"/>
      <c r="D78" s="15">
        <v>0</v>
      </c>
      <c r="E78" s="60"/>
      <c r="F78" s="60">
        <v>-2014277</v>
      </c>
    </row>
    <row r="79" spans="2:6" ht="12.75">
      <c r="B79" s="18" t="s">
        <v>186</v>
      </c>
      <c r="C79" s="60"/>
      <c r="D79" s="15">
        <v>500608</v>
      </c>
      <c r="E79" s="60"/>
      <c r="F79" s="60">
        <v>1677675</v>
      </c>
    </row>
    <row r="80" spans="2:6" ht="13.5" thickBot="1">
      <c r="B80" s="18" t="s">
        <v>87</v>
      </c>
      <c r="C80" s="60"/>
      <c r="D80" s="61">
        <v>5348608</v>
      </c>
      <c r="E80" s="60"/>
      <c r="F80" s="61">
        <v>4848000</v>
      </c>
    </row>
    <row r="81" ht="13.5" thickTop="1"/>
  </sheetData>
  <sheetProtection/>
  <printOptions horizontalCentered="1"/>
  <pageMargins left="0.23" right="0.5" top="0.16" bottom="0.32" header="0.16" footer="0.17"/>
  <pageSetup firstPageNumber="21" useFirstPageNumber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J113" sqref="J113"/>
    </sheetView>
  </sheetViews>
  <sheetFormatPr defaultColWidth="9.140625" defaultRowHeight="12.75"/>
  <cols>
    <col min="1" max="1" width="6.7109375" style="6" customWidth="1"/>
    <col min="2" max="2" width="49.7109375" style="18" customWidth="1"/>
    <col min="3" max="3" width="3.00390625" style="18" hidden="1" customWidth="1"/>
    <col min="4" max="4" width="12.7109375" style="18" customWidth="1"/>
    <col min="5" max="5" width="1.7109375" style="18" customWidth="1"/>
    <col min="6" max="6" width="12.57421875" style="18" customWidth="1"/>
    <col min="7" max="7" width="9.140625" style="18" customWidth="1"/>
    <col min="8" max="8" width="12.140625" style="18" customWidth="1"/>
    <col min="9" max="9" width="9.140625" style="18" customWidth="1"/>
    <col min="10" max="10" width="15.00390625" style="59" customWidth="1"/>
    <col min="11" max="16384" width="9.140625" style="18" customWidth="1"/>
  </cols>
  <sheetData>
    <row r="1" spans="1:6" ht="12.75">
      <c r="A1" s="36" t="s">
        <v>136</v>
      </c>
      <c r="B1" s="8" t="s">
        <v>253</v>
      </c>
      <c r="D1" s="4">
        <v>2014</v>
      </c>
      <c r="E1" s="4"/>
      <c r="F1" s="4">
        <v>2013</v>
      </c>
    </row>
    <row r="2" spans="4:6" ht="15">
      <c r="D2" s="192">
        <v>100121686</v>
      </c>
      <c r="E2" s="193"/>
      <c r="F2" s="192">
        <v>112621570</v>
      </c>
    </row>
    <row r="3" spans="4:6" ht="12.75">
      <c r="D3" s="62"/>
      <c r="E3" s="60"/>
      <c r="F3" s="62"/>
    </row>
    <row r="4" spans="1:2" ht="12.75">
      <c r="A4" s="36" t="s">
        <v>137</v>
      </c>
      <c r="B4" s="8" t="s">
        <v>264</v>
      </c>
    </row>
    <row r="5" ht="12.75">
      <c r="B5" s="8"/>
    </row>
    <row r="6" ht="12.75">
      <c r="B6" s="18" t="s">
        <v>104</v>
      </c>
    </row>
    <row r="7" spans="3:6" ht="12.75">
      <c r="C7" s="4"/>
      <c r="D7" s="4">
        <v>2014</v>
      </c>
      <c r="E7" s="4"/>
      <c r="F7" s="4">
        <v>2013</v>
      </c>
    </row>
    <row r="8" spans="2:6" ht="12.75">
      <c r="B8" s="18" t="s">
        <v>153</v>
      </c>
      <c r="C8" s="60"/>
      <c r="D8" s="62">
        <v>78163257</v>
      </c>
      <c r="E8" s="60"/>
      <c r="F8" s="60">
        <v>73832970</v>
      </c>
    </row>
    <row r="9" spans="2:6" ht="12.75" hidden="1">
      <c r="B9" s="18" t="s">
        <v>177</v>
      </c>
      <c r="C9" s="60"/>
      <c r="D9" s="65"/>
      <c r="E9" s="60"/>
      <c r="F9" s="65"/>
    </row>
    <row r="10" spans="3:6" ht="12.75">
      <c r="C10" s="60"/>
      <c r="D10" s="60"/>
      <c r="E10" s="60"/>
      <c r="F10" s="60">
        <v>0</v>
      </c>
    </row>
    <row r="11" spans="2:6" ht="12.75">
      <c r="B11" s="68" t="s">
        <v>270</v>
      </c>
      <c r="C11" s="60"/>
      <c r="D11" s="63">
        <v>78972332</v>
      </c>
      <c r="E11" s="63">
        <f>E31</f>
        <v>1619615</v>
      </c>
      <c r="F11" s="63">
        <v>99200404</v>
      </c>
    </row>
    <row r="12" spans="2:6" ht="12.75">
      <c r="B12" s="18" t="s">
        <v>233</v>
      </c>
      <c r="C12" s="60"/>
      <c r="D12" s="64">
        <v>25389</v>
      </c>
      <c r="E12" s="60"/>
      <c r="F12" s="64">
        <v>96534</v>
      </c>
    </row>
    <row r="13" spans="3:6" ht="12.75">
      <c r="C13" s="60"/>
      <c r="D13" s="111">
        <v>78997721</v>
      </c>
      <c r="E13" s="111">
        <f>E11+E12</f>
        <v>1619615</v>
      </c>
      <c r="F13" s="111">
        <v>99296938</v>
      </c>
    </row>
    <row r="14" spans="2:6" ht="12.75">
      <c r="B14" s="18" t="s">
        <v>154</v>
      </c>
      <c r="C14" s="60"/>
      <c r="D14" s="87">
        <v>157160978</v>
      </c>
      <c r="E14" s="87">
        <f>E8+E13</f>
        <v>1619615</v>
      </c>
      <c r="F14" s="87">
        <v>173129908</v>
      </c>
    </row>
    <row r="15" spans="2:6" ht="15">
      <c r="B15" s="18" t="s">
        <v>155</v>
      </c>
      <c r="C15" s="60"/>
      <c r="D15" s="195">
        <v>63718083</v>
      </c>
      <c r="E15" s="194"/>
      <c r="F15" s="195">
        <v>69661507</v>
      </c>
    </row>
    <row r="16" spans="2:6" ht="13.5" thickBot="1">
      <c r="B16" s="18" t="s">
        <v>23</v>
      </c>
      <c r="C16" s="60"/>
      <c r="D16" s="107">
        <v>93442895</v>
      </c>
      <c r="E16" s="107">
        <f>E14-E15</f>
        <v>1619615</v>
      </c>
      <c r="F16" s="107">
        <v>103468401</v>
      </c>
    </row>
    <row r="17" spans="3:6" ht="13.5" thickTop="1">
      <c r="C17" s="60"/>
      <c r="D17" s="60"/>
      <c r="E17" s="60"/>
      <c r="F17" s="60"/>
    </row>
    <row r="18" spans="3:6" ht="12.75">
      <c r="C18" s="60"/>
      <c r="D18" s="60"/>
      <c r="E18" s="60"/>
      <c r="F18" s="60"/>
    </row>
    <row r="19" spans="1:6" ht="12.75">
      <c r="A19" s="80" t="s">
        <v>250</v>
      </c>
      <c r="B19" s="8" t="s">
        <v>263</v>
      </c>
      <c r="C19" s="60"/>
      <c r="D19" s="60"/>
      <c r="E19" s="60"/>
      <c r="F19" s="60"/>
    </row>
    <row r="20" spans="2:6" ht="12.75">
      <c r="B20" s="82"/>
      <c r="C20" s="60"/>
      <c r="D20" s="60"/>
      <c r="E20" s="60"/>
      <c r="F20" s="60"/>
    </row>
    <row r="21" spans="2:6" ht="12.75">
      <c r="B21" s="18" t="s">
        <v>105</v>
      </c>
      <c r="C21" s="60"/>
      <c r="D21" s="60"/>
      <c r="E21" s="60"/>
      <c r="F21" s="60"/>
    </row>
    <row r="22" spans="3:6" ht="12.75">
      <c r="C22" s="4"/>
      <c r="D22" s="4">
        <v>2014</v>
      </c>
      <c r="E22" s="4"/>
      <c r="F22" s="4">
        <v>2013</v>
      </c>
    </row>
    <row r="23" spans="2:6" ht="12.75">
      <c r="B23" s="68" t="s">
        <v>269</v>
      </c>
      <c r="C23" s="60"/>
      <c r="D23" s="60">
        <v>71886681</v>
      </c>
      <c r="E23" s="60"/>
      <c r="F23" s="60">
        <v>91578253</v>
      </c>
    </row>
    <row r="24" spans="2:6" ht="12.75">
      <c r="B24" s="18" t="s">
        <v>106</v>
      </c>
      <c r="C24" s="60"/>
      <c r="D24" s="65">
        <v>2509106</v>
      </c>
      <c r="E24" s="60"/>
      <c r="F24" s="65">
        <v>3092346</v>
      </c>
    </row>
    <row r="25" spans="3:6" ht="12.75">
      <c r="C25" s="60"/>
      <c r="D25" s="60">
        <v>74395787</v>
      </c>
      <c r="E25" s="60">
        <f>E23+E24</f>
        <v>0</v>
      </c>
      <c r="F25" s="60">
        <v>94670599</v>
      </c>
    </row>
    <row r="26" spans="2:6" ht="12.75">
      <c r="B26" s="18" t="s">
        <v>107</v>
      </c>
      <c r="C26" s="60"/>
      <c r="D26" s="65">
        <v>594350</v>
      </c>
      <c r="E26" s="65">
        <v>1619615</v>
      </c>
      <c r="F26" s="65">
        <v>563517</v>
      </c>
    </row>
    <row r="27" spans="3:6" ht="12.75">
      <c r="C27" s="60"/>
      <c r="D27" s="60">
        <v>74990137</v>
      </c>
      <c r="E27" s="60">
        <f>E25+E26</f>
        <v>1619615</v>
      </c>
      <c r="F27" s="60">
        <v>95234116</v>
      </c>
    </row>
    <row r="28" spans="2:6" ht="12.75">
      <c r="B28" s="18" t="s">
        <v>108</v>
      </c>
      <c r="C28" s="60"/>
      <c r="D28" s="65">
        <v>1067566</v>
      </c>
      <c r="E28" s="60"/>
      <c r="F28" s="65">
        <v>1172284</v>
      </c>
    </row>
    <row r="29" spans="3:6" ht="12.75">
      <c r="C29" s="60"/>
      <c r="D29" s="60">
        <v>73922571</v>
      </c>
      <c r="E29" s="60">
        <f>E27-E28</f>
        <v>1619615</v>
      </c>
      <c r="F29" s="60">
        <v>94061832</v>
      </c>
    </row>
    <row r="30" spans="2:6" ht="12.75">
      <c r="B30" s="18" t="s">
        <v>268</v>
      </c>
      <c r="C30" s="60"/>
      <c r="D30" s="60">
        <v>5049761</v>
      </c>
      <c r="E30" s="60">
        <f>E66</f>
        <v>0</v>
      </c>
      <c r="F30" s="60">
        <v>5138572</v>
      </c>
    </row>
    <row r="31" spans="2:6" ht="13.5" thickBot="1">
      <c r="B31" s="18" t="s">
        <v>130</v>
      </c>
      <c r="C31" s="60"/>
      <c r="D31" s="107">
        <v>78972332</v>
      </c>
      <c r="E31" s="107">
        <f>E29+E30</f>
        <v>1619615</v>
      </c>
      <c r="F31" s="107">
        <v>99200404</v>
      </c>
    </row>
    <row r="32" spans="3:6" ht="13.5" thickTop="1">
      <c r="C32" s="60"/>
      <c r="D32" s="62"/>
      <c r="E32" s="60"/>
      <c r="F32" s="62"/>
    </row>
    <row r="33" spans="3:6" ht="12.75">
      <c r="C33" s="60"/>
      <c r="D33" s="62"/>
      <c r="E33" s="60"/>
      <c r="F33" s="62"/>
    </row>
    <row r="34" spans="1:6" ht="12.75">
      <c r="A34" s="80" t="s">
        <v>251</v>
      </c>
      <c r="B34" s="8" t="s">
        <v>240</v>
      </c>
      <c r="C34" s="60"/>
      <c r="D34" s="60"/>
      <c r="E34" s="60"/>
      <c r="F34" s="60"/>
    </row>
    <row r="35" spans="3:6" ht="12.75">
      <c r="C35" s="60"/>
      <c r="D35" s="60"/>
      <c r="E35" s="60"/>
      <c r="F35" s="60"/>
    </row>
    <row r="36" spans="2:6" ht="12.75">
      <c r="B36" s="18" t="s">
        <v>133</v>
      </c>
      <c r="C36" s="60"/>
      <c r="D36" s="60"/>
      <c r="E36" s="60"/>
      <c r="F36" s="60"/>
    </row>
    <row r="37" spans="3:6" ht="12.75">
      <c r="C37" s="4"/>
      <c r="D37" s="4">
        <v>2014</v>
      </c>
      <c r="E37" s="4"/>
      <c r="F37" s="4">
        <v>2013</v>
      </c>
    </row>
    <row r="38" spans="2:6" ht="12.75">
      <c r="B38" s="18" t="s">
        <v>109</v>
      </c>
      <c r="C38" s="60"/>
      <c r="D38" s="60">
        <v>42415664</v>
      </c>
      <c r="E38" s="60">
        <v>63067495</v>
      </c>
      <c r="F38" s="60">
        <v>48876728</v>
      </c>
    </row>
    <row r="39" spans="3:6" ht="12.75">
      <c r="C39" s="60"/>
      <c r="D39" s="60"/>
      <c r="E39" s="60"/>
      <c r="F39" s="60"/>
    </row>
    <row r="40" spans="2:6" ht="12.75">
      <c r="B40" s="18" t="s">
        <v>134</v>
      </c>
      <c r="C40" s="60"/>
      <c r="D40" s="65">
        <v>71236402</v>
      </c>
      <c r="E40" s="65">
        <f>110993958-E24</f>
        <v>110993958</v>
      </c>
      <c r="F40" s="65">
        <v>85538233</v>
      </c>
    </row>
    <row r="41" spans="3:6" ht="12.75">
      <c r="C41" s="60"/>
      <c r="D41" s="60">
        <v>113652066</v>
      </c>
      <c r="E41" s="60">
        <f>E38+E40</f>
        <v>174061453</v>
      </c>
      <c r="F41" s="60">
        <v>134414961</v>
      </c>
    </row>
    <row r="42" spans="2:6" ht="12.75">
      <c r="B42" s="18" t="s">
        <v>110</v>
      </c>
      <c r="C42" s="60"/>
      <c r="D42" s="60">
        <v>41765385</v>
      </c>
      <c r="E42" s="60"/>
      <c r="F42" s="60">
        <v>42836708</v>
      </c>
    </row>
    <row r="43" spans="2:6" ht="13.5" thickBot="1">
      <c r="B43" s="18" t="s">
        <v>131</v>
      </c>
      <c r="C43" s="60"/>
      <c r="D43" s="107">
        <v>71886681</v>
      </c>
      <c r="E43" s="107">
        <f>E41-E42</f>
        <v>174061453</v>
      </c>
      <c r="F43" s="107">
        <v>91578253</v>
      </c>
    </row>
    <row r="44" spans="3:6" ht="13.5" thickTop="1">
      <c r="C44" s="60"/>
      <c r="D44" s="60"/>
      <c r="E44" s="60"/>
      <c r="F44" s="60"/>
    </row>
    <row r="45" spans="2:6" ht="12.75">
      <c r="B45" s="8"/>
      <c r="C45" s="60"/>
      <c r="D45" s="60"/>
      <c r="E45" s="60"/>
      <c r="F45" s="60"/>
    </row>
    <row r="46" spans="2:6" ht="12.75" hidden="1">
      <c r="B46" s="18" t="s">
        <v>171</v>
      </c>
      <c r="C46" s="60"/>
      <c r="D46" s="60"/>
      <c r="E46" s="60"/>
      <c r="F46" s="60"/>
    </row>
    <row r="47" spans="3:6" ht="12.75" hidden="1">
      <c r="C47" s="60"/>
      <c r="D47" s="60"/>
      <c r="E47" s="60"/>
      <c r="F47" s="60"/>
    </row>
    <row r="48" spans="2:6" ht="12.75" hidden="1">
      <c r="B48" s="8" t="s">
        <v>15</v>
      </c>
      <c r="C48" s="60"/>
      <c r="D48" s="60"/>
      <c r="E48" s="60"/>
      <c r="F48" s="60"/>
    </row>
    <row r="49" spans="3:6" ht="12.75" hidden="1">
      <c r="C49" s="4"/>
      <c r="D49" s="4" t="s">
        <v>172</v>
      </c>
      <c r="E49" s="60"/>
      <c r="F49" s="60"/>
    </row>
    <row r="50" spans="2:6" ht="12.75" hidden="1">
      <c r="B50" s="18" t="s">
        <v>167</v>
      </c>
      <c r="C50" s="60"/>
      <c r="D50" s="60">
        <v>42415664</v>
      </c>
      <c r="E50" s="60"/>
      <c r="F50" s="60"/>
    </row>
    <row r="51" spans="2:6" ht="12.75" hidden="1">
      <c r="B51" s="18" t="s">
        <v>168</v>
      </c>
      <c r="C51" s="60"/>
      <c r="D51" s="65">
        <v>71236402</v>
      </c>
      <c r="E51" s="60"/>
      <c r="F51" s="60"/>
    </row>
    <row r="52" spans="3:6" ht="12.75" hidden="1">
      <c r="C52" s="60">
        <v>0</v>
      </c>
      <c r="D52" s="60">
        <v>113652066</v>
      </c>
      <c r="E52" s="60"/>
      <c r="F52" s="60"/>
    </row>
    <row r="53" spans="2:6" ht="12.75" hidden="1">
      <c r="B53" s="18" t="s">
        <v>169</v>
      </c>
      <c r="C53" s="60"/>
      <c r="D53" s="60">
        <v>41765385</v>
      </c>
      <c r="E53" s="60"/>
      <c r="F53" s="60"/>
    </row>
    <row r="54" spans="2:6" ht="13.5" hidden="1" thickBot="1">
      <c r="B54" s="18" t="s">
        <v>170</v>
      </c>
      <c r="C54" s="62">
        <f>C52-C53</f>
        <v>0</v>
      </c>
      <c r="D54" s="61">
        <v>71886681</v>
      </c>
      <c r="E54" s="60"/>
      <c r="F54" s="60"/>
    </row>
    <row r="55" spans="3:6" ht="12.75">
      <c r="C55" s="60"/>
      <c r="D55" s="60"/>
      <c r="E55" s="60"/>
      <c r="F55" s="60"/>
    </row>
    <row r="56" spans="3:6" ht="12.75">
      <c r="C56" s="60"/>
      <c r="D56" s="60"/>
      <c r="E56" s="60"/>
      <c r="F56" s="60"/>
    </row>
    <row r="57" spans="3:6" ht="12.75">
      <c r="C57" s="60"/>
      <c r="D57" s="60"/>
      <c r="E57" s="60"/>
      <c r="F57" s="60"/>
    </row>
    <row r="58" spans="1:6" ht="12.75">
      <c r="A58" s="80" t="s">
        <v>252</v>
      </c>
      <c r="B58" s="8" t="s">
        <v>262</v>
      </c>
      <c r="C58" s="60"/>
      <c r="D58" s="60"/>
      <c r="E58" s="60"/>
      <c r="F58" s="60"/>
    </row>
    <row r="59" spans="3:6" ht="12.75">
      <c r="C59" s="60"/>
      <c r="D59" s="60"/>
      <c r="E59" s="60"/>
      <c r="F59" s="60"/>
    </row>
    <row r="60" spans="3:6" ht="12.75">
      <c r="C60" s="4"/>
      <c r="D60" s="4">
        <v>2014</v>
      </c>
      <c r="E60" s="4"/>
      <c r="F60" s="4">
        <v>2013</v>
      </c>
    </row>
    <row r="61" spans="3:6" ht="12.75">
      <c r="C61" s="4"/>
      <c r="D61" s="4"/>
      <c r="E61" s="4"/>
      <c r="F61" s="4"/>
    </row>
    <row r="62" spans="2:6" ht="12.75">
      <c r="B62" s="18" t="s">
        <v>135</v>
      </c>
      <c r="C62" s="60"/>
      <c r="D62" s="60">
        <v>2861792</v>
      </c>
      <c r="E62" s="60"/>
      <c r="F62" s="60">
        <v>2879721</v>
      </c>
    </row>
    <row r="63" spans="2:6" ht="12.75">
      <c r="B63" s="18" t="s">
        <v>112</v>
      </c>
      <c r="C63" s="60"/>
      <c r="D63" s="60">
        <v>494789</v>
      </c>
      <c r="E63" s="60"/>
      <c r="F63" s="60">
        <v>390071</v>
      </c>
    </row>
    <row r="64" spans="2:6" ht="12.75">
      <c r="B64" s="18" t="s">
        <v>113</v>
      </c>
      <c r="C64" s="60"/>
      <c r="D64" s="60">
        <v>65930</v>
      </c>
      <c r="E64" s="60"/>
      <c r="F64" s="60">
        <v>59654</v>
      </c>
    </row>
    <row r="65" spans="2:6" ht="15">
      <c r="B65" s="18" t="s">
        <v>127</v>
      </c>
      <c r="C65" s="60"/>
      <c r="D65" s="194">
        <v>1627250</v>
      </c>
      <c r="E65" s="194"/>
      <c r="F65" s="194">
        <v>1809126</v>
      </c>
    </row>
    <row r="66" spans="3:6" ht="13.5" thickBot="1">
      <c r="C66" s="60"/>
      <c r="D66" s="107">
        <v>5049761</v>
      </c>
      <c r="E66" s="107">
        <f>SUM(E62:E65)</f>
        <v>0</v>
      </c>
      <c r="F66" s="107">
        <v>5138572</v>
      </c>
    </row>
    <row r="67" spans="3:6" ht="13.5" thickTop="1">
      <c r="C67" s="60"/>
      <c r="D67" s="60"/>
      <c r="E67" s="60"/>
      <c r="F67" s="60"/>
    </row>
    <row r="68" spans="3:6" ht="12.75">
      <c r="C68" s="60"/>
      <c r="D68" s="60"/>
      <c r="E68" s="60"/>
      <c r="F68" s="60"/>
    </row>
    <row r="69" spans="1:6" ht="12.75">
      <c r="A69" s="36" t="s">
        <v>162</v>
      </c>
      <c r="B69" s="8" t="s">
        <v>271</v>
      </c>
      <c r="C69" s="60"/>
      <c r="D69" s="60"/>
      <c r="E69" s="60"/>
      <c r="F69" s="60"/>
    </row>
    <row r="70" spans="3:6" ht="12.75">
      <c r="C70" s="60"/>
      <c r="D70" s="60"/>
      <c r="E70" s="60"/>
      <c r="F70" s="60"/>
    </row>
    <row r="71" spans="3:6" ht="12.75">
      <c r="C71" s="4"/>
      <c r="D71" s="4">
        <v>2014</v>
      </c>
      <c r="E71" s="4"/>
      <c r="F71" s="4">
        <v>2013</v>
      </c>
    </row>
    <row r="72" spans="3:6" ht="12.75">
      <c r="C72" s="4"/>
      <c r="D72" s="4"/>
      <c r="E72" s="4"/>
      <c r="F72" s="4"/>
    </row>
    <row r="73" spans="2:6" ht="12.75">
      <c r="B73" s="18" t="s">
        <v>114</v>
      </c>
      <c r="C73" s="60"/>
      <c r="D73" s="60">
        <v>1964508</v>
      </c>
      <c r="E73" s="60"/>
      <c r="F73" s="60">
        <v>2154481</v>
      </c>
    </row>
    <row r="74" spans="2:6" ht="12.75">
      <c r="B74" s="18" t="s">
        <v>166</v>
      </c>
      <c r="C74" s="60"/>
      <c r="D74" s="60">
        <v>75000</v>
      </c>
      <c r="E74" s="60"/>
      <c r="F74" s="60">
        <v>111250</v>
      </c>
    </row>
    <row r="75" spans="2:6" ht="12.75">
      <c r="B75" s="18" t="s">
        <v>173</v>
      </c>
      <c r="C75" s="60"/>
      <c r="D75" s="60">
        <v>96015</v>
      </c>
      <c r="E75" s="60"/>
      <c r="F75" s="60">
        <v>108806</v>
      </c>
    </row>
    <row r="76" spans="2:6" ht="12.75">
      <c r="B76" s="18" t="s">
        <v>97</v>
      </c>
      <c r="C76" s="60"/>
      <c r="D76" s="60">
        <v>99852</v>
      </c>
      <c r="E76" s="60"/>
      <c r="F76" s="60">
        <v>140822</v>
      </c>
    </row>
    <row r="77" spans="2:6" ht="12.75">
      <c r="B77" s="18" t="s">
        <v>115</v>
      </c>
      <c r="C77" s="60"/>
      <c r="D77" s="60">
        <v>110276</v>
      </c>
      <c r="E77" s="60"/>
      <c r="F77" s="60">
        <v>175434</v>
      </c>
    </row>
    <row r="78" spans="2:6" ht="12.75">
      <c r="B78" s="18" t="s">
        <v>158</v>
      </c>
      <c r="C78" s="60"/>
      <c r="D78" s="60">
        <v>53760</v>
      </c>
      <c r="E78" s="60"/>
      <c r="F78" s="60">
        <v>89285</v>
      </c>
    </row>
    <row r="79" spans="2:6" ht="12.75">
      <c r="B79" s="18" t="s">
        <v>156</v>
      </c>
      <c r="C79" s="60"/>
      <c r="D79" s="60">
        <v>440644</v>
      </c>
      <c r="E79" s="60"/>
      <c r="F79" s="60">
        <v>527712</v>
      </c>
    </row>
    <row r="80" spans="2:6" ht="12.75">
      <c r="B80" s="18" t="s">
        <v>116</v>
      </c>
      <c r="C80" s="60"/>
      <c r="D80" s="60">
        <v>462000</v>
      </c>
      <c r="E80" s="60"/>
      <c r="F80" s="60">
        <v>480000</v>
      </c>
    </row>
    <row r="81" spans="2:6" ht="12.75">
      <c r="B81" s="18" t="s">
        <v>190</v>
      </c>
      <c r="C81" s="60"/>
      <c r="D81" s="60">
        <v>338310</v>
      </c>
      <c r="E81" s="60"/>
      <c r="F81" s="60">
        <v>586775</v>
      </c>
    </row>
    <row r="82" spans="2:6" ht="12.75">
      <c r="B82" s="18" t="s">
        <v>159</v>
      </c>
      <c r="C82" s="60"/>
      <c r="D82" s="60">
        <v>46867</v>
      </c>
      <c r="E82" s="60"/>
      <c r="F82" s="60">
        <v>44874</v>
      </c>
    </row>
    <row r="83" spans="2:6" ht="12.75">
      <c r="B83" s="18" t="s">
        <v>111</v>
      </c>
      <c r="C83" s="60"/>
      <c r="D83" s="60">
        <v>431635</v>
      </c>
      <c r="E83" s="60"/>
      <c r="F83" s="60">
        <v>585660</v>
      </c>
    </row>
    <row r="84" spans="2:6" ht="12.75">
      <c r="B84" s="18" t="s">
        <v>98</v>
      </c>
      <c r="C84" s="60"/>
      <c r="D84" s="60">
        <v>38463</v>
      </c>
      <c r="E84" s="60"/>
      <c r="F84" s="60">
        <v>36686</v>
      </c>
    </row>
    <row r="85" spans="2:6" ht="12.75">
      <c r="B85" s="18" t="s">
        <v>181</v>
      </c>
      <c r="C85" s="60"/>
      <c r="D85" s="60">
        <v>35750</v>
      </c>
      <c r="E85" s="60"/>
      <c r="F85" s="60">
        <v>80000</v>
      </c>
    </row>
    <row r="86" spans="2:6" ht="12.75">
      <c r="B86" s="18" t="s">
        <v>118</v>
      </c>
      <c r="C86" s="60"/>
      <c r="D86" s="60">
        <v>3035</v>
      </c>
      <c r="E86" s="60"/>
      <c r="F86" s="60">
        <v>0</v>
      </c>
    </row>
    <row r="87" spans="2:6" ht="12.75">
      <c r="B87" s="18" t="s">
        <v>119</v>
      </c>
      <c r="C87" s="60"/>
      <c r="D87" s="60">
        <v>14491</v>
      </c>
      <c r="E87" s="60"/>
      <c r="F87" s="60">
        <v>17659</v>
      </c>
    </row>
    <row r="88" spans="2:6" ht="12.75">
      <c r="B88" s="18" t="s">
        <v>120</v>
      </c>
      <c r="C88" s="60"/>
      <c r="D88" s="60">
        <v>3448</v>
      </c>
      <c r="E88" s="60"/>
      <c r="F88" s="60">
        <v>389</v>
      </c>
    </row>
    <row r="89" spans="2:6" ht="12.75">
      <c r="B89" s="18" t="s">
        <v>121</v>
      </c>
      <c r="C89" s="60"/>
      <c r="D89" s="60">
        <v>1140</v>
      </c>
      <c r="E89" s="60"/>
      <c r="F89" s="60">
        <v>1638</v>
      </c>
    </row>
    <row r="90" spans="2:6" ht="12.75">
      <c r="B90" s="18" t="s">
        <v>180</v>
      </c>
      <c r="C90" s="60"/>
      <c r="D90" s="60">
        <v>96995</v>
      </c>
      <c r="E90" s="60"/>
      <c r="F90" s="60">
        <v>98667</v>
      </c>
    </row>
    <row r="91" spans="2:6" ht="12.75">
      <c r="B91" s="18" t="s">
        <v>179</v>
      </c>
      <c r="C91" s="60"/>
      <c r="D91" s="60">
        <v>260498</v>
      </c>
      <c r="E91" s="60"/>
      <c r="F91" s="60">
        <v>188200</v>
      </c>
    </row>
    <row r="92" spans="2:6" ht="12.75">
      <c r="B92" s="18" t="s">
        <v>122</v>
      </c>
      <c r="C92" s="60"/>
      <c r="D92" s="60">
        <v>5693</v>
      </c>
      <c r="E92" s="60"/>
      <c r="F92" s="60">
        <v>2234</v>
      </c>
    </row>
    <row r="93" spans="2:6" ht="12.75">
      <c r="B93" s="18" t="s">
        <v>123</v>
      </c>
      <c r="C93" s="60"/>
      <c r="D93" s="60">
        <v>285577</v>
      </c>
      <c r="E93" s="60"/>
      <c r="F93" s="60">
        <v>288000</v>
      </c>
    </row>
    <row r="94" spans="2:6" ht="12.75">
      <c r="B94" s="18" t="s">
        <v>124</v>
      </c>
      <c r="C94" s="60"/>
      <c r="D94" s="60">
        <v>6600</v>
      </c>
      <c r="E94" s="60"/>
      <c r="F94" s="60">
        <v>16570</v>
      </c>
    </row>
    <row r="95" spans="2:6" ht="12.75">
      <c r="B95" s="18" t="s">
        <v>125</v>
      </c>
      <c r="C95" s="60"/>
      <c r="D95" s="60">
        <v>22793</v>
      </c>
      <c r="E95" s="60"/>
      <c r="F95" s="60">
        <v>18301</v>
      </c>
    </row>
    <row r="96" spans="2:6" ht="12.75">
      <c r="B96" s="18" t="s">
        <v>160</v>
      </c>
      <c r="C96" s="60"/>
      <c r="D96" s="60">
        <v>3440</v>
      </c>
      <c r="E96" s="60"/>
      <c r="F96" s="60">
        <v>3952</v>
      </c>
    </row>
    <row r="97" spans="2:6" ht="12.75">
      <c r="B97" s="18" t="s">
        <v>157</v>
      </c>
      <c r="C97" s="60"/>
      <c r="D97" s="60">
        <v>48728</v>
      </c>
      <c r="E97" s="60"/>
      <c r="F97" s="60">
        <v>44878</v>
      </c>
    </row>
    <row r="98" spans="2:6" ht="12.75">
      <c r="B98" s="18" t="s">
        <v>126</v>
      </c>
      <c r="C98" s="60"/>
      <c r="D98" s="60">
        <v>35100</v>
      </c>
      <c r="E98" s="60"/>
      <c r="F98" s="60">
        <v>72546</v>
      </c>
    </row>
    <row r="99" spans="2:6" ht="12.75">
      <c r="B99" s="18" t="s">
        <v>174</v>
      </c>
      <c r="C99" s="60"/>
      <c r="D99" s="60">
        <v>44500</v>
      </c>
      <c r="E99" s="60"/>
      <c r="F99" s="60">
        <v>40000</v>
      </c>
    </row>
    <row r="100" spans="2:6" ht="12.75">
      <c r="B100" s="18" t="s">
        <v>127</v>
      </c>
      <c r="C100" s="60"/>
      <c r="D100" s="60">
        <v>73660</v>
      </c>
      <c r="E100" s="60"/>
      <c r="F100" s="60">
        <v>85445</v>
      </c>
    </row>
    <row r="101" spans="3:6" ht="13.5" thickBot="1">
      <c r="C101" s="60"/>
      <c r="D101" s="107">
        <v>5098778</v>
      </c>
      <c r="E101" s="107">
        <f>SUM(E73:E100)</f>
        <v>0</v>
      </c>
      <c r="F101" s="107">
        <v>6000264</v>
      </c>
    </row>
    <row r="102" spans="1:6" ht="13.5" thickTop="1">
      <c r="A102" s="36" t="s">
        <v>163</v>
      </c>
      <c r="B102" s="8" t="s">
        <v>261</v>
      </c>
      <c r="C102" s="60"/>
      <c r="D102" s="60"/>
      <c r="E102" s="60"/>
      <c r="F102" s="60"/>
    </row>
    <row r="103" spans="3:6" ht="12.75">
      <c r="C103" s="60"/>
      <c r="D103" s="60"/>
      <c r="E103" s="60"/>
      <c r="F103" s="60"/>
    </row>
    <row r="104" spans="3:6" ht="12.75">
      <c r="C104" s="4"/>
      <c r="D104" s="4">
        <v>2014</v>
      </c>
      <c r="E104" s="4"/>
      <c r="F104" s="4">
        <v>2013</v>
      </c>
    </row>
    <row r="105" spans="2:6" ht="12.75">
      <c r="B105" s="18" t="s">
        <v>128</v>
      </c>
      <c r="C105" s="60"/>
      <c r="D105" s="60">
        <v>19168</v>
      </c>
      <c r="E105" s="60"/>
      <c r="F105" s="60">
        <v>29971</v>
      </c>
    </row>
    <row r="106" spans="3:6" ht="13.5" thickBot="1">
      <c r="C106" s="60"/>
      <c r="D106" s="107">
        <v>19168</v>
      </c>
      <c r="E106" s="87"/>
      <c r="F106" s="107">
        <v>29971</v>
      </c>
    </row>
    <row r="107" ht="13.5" thickTop="1"/>
    <row r="109" spans="1:2" ht="12.75">
      <c r="A109" s="36" t="s">
        <v>164</v>
      </c>
      <c r="B109" s="1" t="s">
        <v>273</v>
      </c>
    </row>
    <row r="110" spans="2:6" ht="12.75">
      <c r="B110" s="7"/>
      <c r="D110" s="59"/>
      <c r="E110" s="59"/>
      <c r="F110" s="59"/>
    </row>
    <row r="111" spans="2:6" ht="12.75">
      <c r="B111" s="7" t="s">
        <v>209</v>
      </c>
      <c r="D111" s="59">
        <v>804047</v>
      </c>
      <c r="E111" s="59"/>
      <c r="F111" s="59">
        <v>2201926</v>
      </c>
    </row>
    <row r="112" spans="2:6" ht="12.75">
      <c r="B112" s="1"/>
      <c r="D112" s="59"/>
      <c r="E112" s="59"/>
      <c r="F112" s="59"/>
    </row>
    <row r="113" spans="2:6" ht="12.75">
      <c r="B113" s="7" t="s">
        <v>210</v>
      </c>
      <c r="D113" s="59">
        <v>4850000</v>
      </c>
      <c r="E113" s="59"/>
      <c r="F113" s="59">
        <v>4850000</v>
      </c>
    </row>
    <row r="114" ht="12.75">
      <c r="B114" s="7"/>
    </row>
    <row r="115" spans="2:6" ht="12.75">
      <c r="B115" s="8" t="s">
        <v>212</v>
      </c>
      <c r="D115" s="113">
        <v>0.16578288659793813</v>
      </c>
      <c r="E115" s="113"/>
      <c r="F115" s="113">
        <v>0.45400536082474224</v>
      </c>
    </row>
    <row r="117" spans="1:2" ht="12.75">
      <c r="A117" s="36" t="s">
        <v>184</v>
      </c>
      <c r="B117" s="1" t="s">
        <v>239</v>
      </c>
    </row>
    <row r="118" spans="1:2" ht="12.75">
      <c r="A118" s="83"/>
      <c r="B118" s="1"/>
    </row>
    <row r="119" spans="2:6" ht="12.75">
      <c r="B119" s="18" t="s">
        <v>211</v>
      </c>
      <c r="D119" s="199">
        <v>-3557604</v>
      </c>
      <c r="E119" s="59"/>
      <c r="F119" s="59">
        <v>3757905</v>
      </c>
    </row>
    <row r="120" spans="4:6" ht="12.75">
      <c r="D120" s="199"/>
      <c r="E120" s="59"/>
      <c r="F120" s="59"/>
    </row>
    <row r="121" spans="2:6" ht="12.75">
      <c r="B121" s="18" t="s">
        <v>210</v>
      </c>
      <c r="D121" s="199">
        <v>4850000</v>
      </c>
      <c r="E121" s="59"/>
      <c r="F121" s="59">
        <v>4850000</v>
      </c>
    </row>
    <row r="122" ht="12.75">
      <c r="D122" s="199"/>
    </row>
    <row r="123" spans="2:6" ht="12.75">
      <c r="B123" s="8" t="s">
        <v>182</v>
      </c>
      <c r="D123" s="200">
        <v>-0.7335265979381443</v>
      </c>
      <c r="E123" s="113"/>
      <c r="F123" s="113">
        <v>0.7748257731958763</v>
      </c>
    </row>
  </sheetData>
  <sheetProtection/>
  <printOptions horizontalCentered="1"/>
  <pageMargins left="0.36" right="0.5" top="1.22" bottom="0.59" header="0.18" footer="0.28"/>
  <pageSetup firstPageNumber="2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Tapas</dc:creator>
  <cp:keywords/>
  <dc:description/>
  <cp:lastModifiedBy>Absar</cp:lastModifiedBy>
  <cp:lastPrinted>2014-04-23T08:53:02Z</cp:lastPrinted>
  <dcterms:created xsi:type="dcterms:W3CDTF">2001-03-18T04:19:11Z</dcterms:created>
  <dcterms:modified xsi:type="dcterms:W3CDTF">2014-05-03T06:08:31Z</dcterms:modified>
  <cp:category/>
  <cp:version/>
  <cp:contentType/>
  <cp:contentStatus/>
</cp:coreProperties>
</file>