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065" tabRatio="601" activeTab="1"/>
  </bookViews>
  <sheets>
    <sheet name="Circular" sheetId="1" r:id="rId1"/>
    <sheet name="Balance Sheet" sheetId="2" r:id="rId2"/>
    <sheet name="Income Statement-14" sheetId="3" r:id="rId3"/>
    <sheet name="CF" sheetId="4" r:id="rId4"/>
    <sheet name="CE" sheetId="5" r:id="rId5"/>
    <sheet name="N-2" sheetId="6" r:id="rId6"/>
    <sheet name="N-3" sheetId="7" r:id="rId7"/>
    <sheet name="N-4" sheetId="8" r:id="rId8"/>
    <sheet name="N-5" sheetId="9" r:id="rId9"/>
  </sheets>
  <externalReferences>
    <externalReference r:id="rId12"/>
  </externalReferences>
  <definedNames>
    <definedName name="_xlnm.Print_Area" localSheetId="1">'Balance Sheet'!$C$2:$K$44</definedName>
    <definedName name="_xlnm.Print_Area" localSheetId="4">'CE'!$A$1:$G$26</definedName>
    <definedName name="_xlnm.Print_Area" localSheetId="3">'CF'!$B$2:$H$29</definedName>
    <definedName name="_xlnm.Print_Area" localSheetId="2">'Income Statement-14'!$A$2:$J$41</definedName>
    <definedName name="_xlnm.Print_Area" localSheetId="5">'N-2'!$A$1:$F$62</definedName>
    <definedName name="_xlnm.Print_Area" localSheetId="6">'N-3'!$A$1:$H$19</definedName>
    <definedName name="_xlnm.Print_Area" localSheetId="7">'N-4'!$A$1:$F$94</definedName>
    <definedName name="_xlnm.Print_Area" localSheetId="8">'N-5'!$A$71:$F$127</definedName>
  </definedNames>
  <calcPr fullCalcOnLoad="1"/>
</workbook>
</file>

<file path=xl/sharedStrings.xml><?xml version="1.0" encoding="utf-8"?>
<sst xmlns="http://schemas.openxmlformats.org/spreadsheetml/2006/main" count="479" uniqueCount="325">
  <si>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</si>
  <si>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</si>
  <si>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</si>
  <si>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</si>
  <si>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</si>
  <si>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</si>
  <si>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02.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</si>
  <si>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</si>
  <si>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</si>
  <si>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</si>
  <si>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</si>
  <si>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</si>
  <si>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</si>
  <si>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</si>
  <si>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</si>
  <si>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</si>
  <si>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</si>
  <si>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</si>
  <si>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</si>
  <si>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</si>
  <si>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referred to in our report of even date.</t>
  </si>
  <si>
    <t>HAQUE SHAHALAM MANSUR &amp; CO.</t>
  </si>
  <si>
    <t>Chartered Accountants</t>
  </si>
  <si>
    <t>Taka</t>
  </si>
  <si>
    <t>Gross Profit</t>
  </si>
  <si>
    <t>This is the Profit &amp; Loss Account</t>
  </si>
  <si>
    <t>Operating Expenses</t>
  </si>
  <si>
    <t>Cost of Goods Sold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</si>
  <si>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</si>
  <si>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</si>
  <si>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</si>
  <si>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</si>
  <si>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</si>
  <si>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</si>
  <si>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</si>
  <si>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</si>
  <si>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>STATEMENT OF CHANGES IN EQUITY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</si>
  <si>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</si>
  <si>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</si>
  <si>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</si>
  <si>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</si>
  <si>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</si>
  <si>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This is the Statement of Changes in Equity</t>
  </si>
  <si>
    <t>Selling &amp; Distribution Expenses</t>
  </si>
  <si>
    <t>Share Capital</t>
  </si>
  <si>
    <t>Retained Earnings</t>
  </si>
  <si>
    <t>Retained</t>
  </si>
  <si>
    <t>Earnings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</si>
  <si>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</si>
  <si>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</si>
  <si>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</si>
  <si>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</si>
  <si>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</si>
  <si>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</si>
  <si>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</si>
  <si>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</si>
  <si>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</si>
  <si>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</si>
  <si>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</si>
  <si>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</si>
  <si>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</si>
  <si>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</si>
  <si>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Short Term Loan (Block A/c)</t>
  </si>
  <si>
    <t>Term Loan (Block A/c)</t>
  </si>
  <si>
    <t>Property &amp; Assets</t>
  </si>
  <si>
    <t>Capital &amp; Liabilities</t>
  </si>
  <si>
    <t>Administrative &amp; General Expenses</t>
  </si>
  <si>
    <t>Revenue Reserves</t>
  </si>
  <si>
    <t>&amp; Surplus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</si>
  <si>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</si>
  <si>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</si>
  <si>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</si>
  <si>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</si>
  <si>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</si>
  <si>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</si>
  <si>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The break-up of the amount is shown below:</t>
  </si>
  <si>
    <t>05.</t>
  </si>
  <si>
    <t>06.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</si>
  <si>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</si>
  <si>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</si>
  <si>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</si>
  <si>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</si>
  <si>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</si>
  <si>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</si>
  <si>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</si>
  <si>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>08.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</si>
  <si>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</si>
  <si>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</si>
  <si>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</si>
  <si>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</si>
  <si>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</si>
  <si>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</si>
  <si>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</si>
  <si>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</si>
  <si>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</si>
  <si>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</si>
  <si>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</si>
  <si>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</si>
  <si>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</si>
  <si>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</si>
  <si>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</si>
  <si>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</si>
  <si>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</si>
  <si>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</si>
  <si>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</si>
  <si>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Interest on Loan &amp; Advance</t>
  </si>
  <si>
    <t>Lease Rental Payable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</si>
  <si>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</si>
  <si>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</si>
  <si>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</si>
  <si>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</si>
  <si>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</si>
  <si>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</si>
  <si>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</si>
  <si>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</si>
  <si>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</si>
  <si>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</si>
  <si>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</si>
  <si>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</si>
  <si>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</si>
  <si>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</si>
  <si>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</si>
  <si>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</si>
  <si>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</si>
  <si>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</si>
  <si>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</si>
  <si>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</si>
  <si>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</si>
  <si>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</si>
  <si>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</si>
  <si>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</si>
  <si>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</si>
  <si>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Fittings Making Cost</t>
  </si>
  <si>
    <t>Cost of Goods Manufactured</t>
  </si>
  <si>
    <t>Cost of Materials Consumed</t>
  </si>
  <si>
    <t>This is made up as follows:</t>
  </si>
  <si>
    <t>Wages &amp; Salaries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</si>
  <si>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</si>
  <si>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</si>
  <si>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</si>
  <si>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</si>
  <si>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</si>
  <si>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</si>
  <si>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</si>
  <si>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</si>
  <si>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</si>
  <si>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</si>
  <si>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</si>
  <si>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</si>
  <si>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</si>
  <si>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</si>
  <si>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</si>
  <si>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</si>
  <si>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</si>
  <si>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</si>
  <si>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</si>
  <si>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</si>
  <si>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</si>
  <si>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</si>
  <si>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</si>
  <si>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</si>
  <si>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</si>
  <si>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</si>
  <si>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</si>
  <si>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</si>
  <si>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</si>
  <si>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</si>
  <si>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</si>
  <si>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</si>
  <si>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</si>
  <si>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</si>
  <si>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</si>
  <si>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</si>
  <si>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</si>
  <si>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</si>
  <si>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</si>
  <si>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</si>
  <si>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</si>
  <si>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</si>
  <si>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</si>
  <si>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</si>
  <si>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</si>
  <si>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</si>
  <si>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</si>
  <si>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31st December</t>
  </si>
  <si>
    <t>Net Profit before Income Tax</t>
  </si>
  <si>
    <t>Payment of  SEBL BlockAccount</t>
  </si>
  <si>
    <t xml:space="preserve">Raw Materials </t>
  </si>
  <si>
    <t xml:space="preserve">Finished Goods </t>
  </si>
  <si>
    <t xml:space="preserve">Work-in-Process </t>
  </si>
  <si>
    <t>SHORT TERM LOAN(Uttara Bank Ltd.): TK. 57,200,000</t>
  </si>
  <si>
    <t>01.</t>
  </si>
  <si>
    <t>Net Profit during the period</t>
  </si>
  <si>
    <t>Growth</t>
  </si>
  <si>
    <t>Remarks</t>
  </si>
  <si>
    <t>January to Sept.</t>
  </si>
  <si>
    <t>(In %)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</si>
  <si>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</si>
  <si>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</si>
  <si>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</si>
  <si>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</si>
  <si>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</si>
  <si>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>(%)</t>
  </si>
  <si>
    <t>on Sales</t>
  </si>
  <si>
    <t>Net Profit after Income Tax</t>
  </si>
  <si>
    <t>Previous year figures  has been re-arrange where necessary.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</si>
  <si>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</si>
  <si>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>grievances and such no interest has been charged during the period against those loans.</t>
  </si>
  <si>
    <t xml:space="preserve">Revaluation Reserve </t>
  </si>
  <si>
    <t xml:space="preserve">Tax Holiday Reserve </t>
  </si>
  <si>
    <t xml:space="preserve">Opening Cash &amp; Bank Balances </t>
  </si>
  <si>
    <t xml:space="preserve">Closing Cash &amp; Bank Balances </t>
  </si>
  <si>
    <t>Balance as on 01-01-2013</t>
  </si>
  <si>
    <t>Total Taka:-</t>
  </si>
  <si>
    <t>Add: Profit during the year</t>
  </si>
  <si>
    <t>5,000,000 Ordinary Shares of Tk. 10/- each</t>
  </si>
  <si>
    <t xml:space="preserve"> Composition of Shareholding:</t>
  </si>
  <si>
    <t>485,000 Ordinary Shares of Tk. 10/- each paid-up in full</t>
  </si>
  <si>
    <t>Operating Profit before WPPF</t>
  </si>
  <si>
    <t>AGM Expenses</t>
  </si>
  <si>
    <t xml:space="preserve">Materials </t>
  </si>
  <si>
    <t>Provision for Tax</t>
  </si>
  <si>
    <t xml:space="preserve">Factory Overhead </t>
  </si>
  <si>
    <t xml:space="preserve">Cost of Materials Consumed </t>
  </si>
  <si>
    <t xml:space="preserve">Cost of Goods Manufactured </t>
  </si>
  <si>
    <t>Total Assets:-</t>
  </si>
  <si>
    <t>Total Shareholders’ Equity &amp; Liabilities:-</t>
  </si>
  <si>
    <t>30th September</t>
  </si>
  <si>
    <t>(Jan. to Sept.)</t>
  </si>
  <si>
    <t>Annexure-1</t>
  </si>
  <si>
    <t>Annexure-3</t>
  </si>
  <si>
    <t>AS ON 30TH  SEPTEMBER-2014</t>
  </si>
  <si>
    <t>Less: Paid during the year</t>
  </si>
  <si>
    <t>FOR THE PERIOD ENDED 30TH SPTEMBER, 2014</t>
  </si>
  <si>
    <t>Balance as on 30-09-2013</t>
  </si>
  <si>
    <t>Balance as on 01-01-2014</t>
  </si>
  <si>
    <t>Balance as on 30.09-2014</t>
  </si>
  <si>
    <t>FOR THE PERIOD ENDED 30TH SEPTEMBER-2014</t>
  </si>
  <si>
    <t>TERM LOAN(Southeast Bank Ltd): TK. 60,553,838</t>
  </si>
  <si>
    <t>FINANCIAL EXPENSES: TK. 53,486</t>
  </si>
  <si>
    <t>WORKERS' PROFIT PARTICIPATION/WELFARE FUND: TK.117,655</t>
  </si>
  <si>
    <t>CREDITORS &amp; ACCRUALS: TK. 49,154,177</t>
  </si>
  <si>
    <t>ACCOUNTS PAYABLE (GOODS SUPPLY): TK. 62,654,892</t>
  </si>
  <si>
    <t>REVALUATION RESERVE: TK. 44,904,020</t>
  </si>
  <si>
    <t>REVENUE RESERVE &amp; SURPLUS: TK. 68,775,938</t>
  </si>
  <si>
    <t>ADVANCES, DEPOSITS &amp; PREPAYMENTS: TK. 27,136,234</t>
  </si>
  <si>
    <t>ACCOUNTS RECEIVABLE-TRADE: TK. 119,118,979</t>
  </si>
  <si>
    <t>PRE-PRODUCTION EXPENSES: TK. 19,360,031</t>
  </si>
  <si>
    <t>Note No.</t>
  </si>
  <si>
    <t>No.</t>
  </si>
  <si>
    <t>7.</t>
  </si>
  <si>
    <t>08.01</t>
  </si>
  <si>
    <t>08.02</t>
  </si>
  <si>
    <t>09.</t>
  </si>
  <si>
    <t>18.02</t>
  </si>
  <si>
    <t>18.03</t>
  </si>
  <si>
    <t>Donation  (Mosque)</t>
  </si>
  <si>
    <t>Sales  (January to June)</t>
  </si>
  <si>
    <t>Sales  (July to September)</t>
  </si>
  <si>
    <t>(a)Sales Tax provision @ .50%</t>
  </si>
  <si>
    <t>Total a+b</t>
  </si>
  <si>
    <t>Legal ,Taxes,Listing &amp; Renewal Exp.</t>
  </si>
  <si>
    <t>FACTORY OVERHEAD: TK. 15,747,183</t>
  </si>
  <si>
    <t>ADMINISTRATIVE &amp; GENERAL EXPENSES: TK. 14,288,648</t>
  </si>
  <si>
    <t>BASIC EARNING PER SHARE (EPS): TK( 0.28)</t>
  </si>
  <si>
    <t>NET OPERATING CASH FLOW PER SHARE: TK. 0.97</t>
  </si>
  <si>
    <t>TURNOVER: TK. 249,128,018</t>
  </si>
  <si>
    <t>CASH &amp; BANK BALANCES: TK. 3,838,115</t>
  </si>
  <si>
    <t>INVENTORIES: TK. 109,175,829</t>
  </si>
  <si>
    <t>COST OF MATERIALS CONSUMED: TK. 196,555,216</t>
  </si>
  <si>
    <t>COST OF GOODS MANUFACTURED: TK. 219,851,757</t>
  </si>
  <si>
    <t>COST OF GOODS SOLD: TK. 234,116,977</t>
  </si>
  <si>
    <t>INCOME STATEMENT</t>
  </si>
  <si>
    <t>RETAINED EARNINGS: TK. (436,053,311)</t>
  </si>
  <si>
    <t>Annexure-2</t>
  </si>
  <si>
    <t>(b)Sales Tax provision @ .30%</t>
  </si>
  <si>
    <t>PROVISION FOR INCOME TAX: TK. 5,976,116</t>
  </si>
  <si>
    <t xml:space="preserve">Raw Materials Cost </t>
  </si>
  <si>
    <t>Registered Office : 93, Motijheel C/A, Dhaka-1000.</t>
  </si>
  <si>
    <t>Un-audited Financial Statement for the 3rd quarter ended September 30, 2014</t>
  </si>
  <si>
    <t>Balance Sheet (Un-audited) as at 30th September-2014</t>
  </si>
  <si>
    <t>Cash Flow Statement (Un-audited)</t>
  </si>
  <si>
    <t>for the period from 1st  January to 30th September-2014</t>
  </si>
  <si>
    <t>Taka'000s</t>
  </si>
  <si>
    <t>1 Jan to</t>
  </si>
  <si>
    <t>Deferred Revenue Expenditure</t>
  </si>
  <si>
    <t>Taka '000s</t>
  </si>
  <si>
    <t>Total Assets</t>
  </si>
  <si>
    <t>EQUITY &amp; LIABILITIES</t>
  </si>
  <si>
    <t>Payment of  SEBL Block Account</t>
  </si>
  <si>
    <t>Payment of Gratuity</t>
  </si>
  <si>
    <t>Net Operating Cash Flow Per Share</t>
  </si>
  <si>
    <t>Total Equity &amp; Liabilities</t>
  </si>
  <si>
    <t>Net Assets Value Per Share</t>
  </si>
  <si>
    <t>(Md. Nurul Absar)</t>
  </si>
  <si>
    <t>Managing Director (C.C)</t>
  </si>
  <si>
    <t>Statement of Changes in Shareholders' Equity (Un-audited)</t>
  </si>
  <si>
    <t>for the period from  1st January to 30th September-2014</t>
  </si>
  <si>
    <t>Income Statement (Un-audited)</t>
  </si>
  <si>
    <t xml:space="preserve">Revenue </t>
  </si>
  <si>
    <t>Capital</t>
  </si>
  <si>
    <t>for the period from 1st  January  to 30th September-2014</t>
  </si>
  <si>
    <t>Reserve</t>
  </si>
  <si>
    <t>Loss</t>
  </si>
  <si>
    <t>Balance as at 1st Jan-13</t>
  </si>
  <si>
    <t xml:space="preserve">July to </t>
  </si>
  <si>
    <t xml:space="preserve">Net loss for the period of </t>
  </si>
  <si>
    <t>1st Jan to 30th Sept-13</t>
  </si>
  <si>
    <t>Balance as at 30th Sept-13</t>
  </si>
  <si>
    <t>Operating Profit / (Loss)</t>
  </si>
  <si>
    <t xml:space="preserve">Workers profit participation Fund </t>
  </si>
  <si>
    <t>Net Profit / (Loss) Before  Tax</t>
  </si>
  <si>
    <t>Balance as at 1st Jan-14</t>
  </si>
  <si>
    <t>Tax provision  (Turnover Tax)</t>
  </si>
  <si>
    <t>Net Profit /(Loss) After  Tax</t>
  </si>
  <si>
    <t xml:space="preserve">Net Profit  for the period of </t>
  </si>
  <si>
    <t>1st Jan to 30th Sept-14</t>
  </si>
  <si>
    <t>Earning Per Share (EPS)</t>
  </si>
  <si>
    <t>Balance as on 30th Sept-14</t>
  </si>
  <si>
    <t xml:space="preserve">Note:- The Company and Banks have gone into litigation to mitigate their </t>
  </si>
  <si>
    <t xml:space="preserve">respective grievances and such no interest has been charged during the period </t>
  </si>
  <si>
    <t>against those loans. Previous year figures has been re-arrange where necessary.</t>
  </si>
  <si>
    <t>The details of the  published 3rd quarter financial statements can be available in the web-site of the</t>
  </si>
  <si>
    <t>Managing Director(C.C)</t>
  </si>
  <si>
    <t xml:space="preserve"> Company. The address of the web-site is www.azizpipes.com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</si>
</sst>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  <numFmt numFmtId="202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 val="doubleAccounting"/>
      <sz val="7"/>
      <name val="Arial"/>
      <family val="2"/>
    </font>
    <font>
      <b/>
      <u val="doubleAccounting"/>
      <sz val="8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2" fontId="0" fillId="0" borderId="12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12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2" fontId="1" fillId="0" borderId="0" xfId="42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2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3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82" fontId="0" fillId="0" borderId="16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8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1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20" xfId="0" applyFont="1" applyBorder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182" fontId="1" fillId="0" borderId="22" xfId="42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1" fillId="0" borderId="16" xfId="42" applyNumberFormat="1" applyFont="1" applyBorder="1" applyAlignment="1">
      <alignment horizontal="right"/>
    </xf>
    <xf numFmtId="182" fontId="0" fillId="0" borderId="16" xfId="42" applyNumberFormat="1" applyFont="1" applyBorder="1" applyAlignment="1">
      <alignment horizontal="right"/>
    </xf>
    <xf numFmtId="18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1" fontId="1" fillId="0" borderId="17" xfId="42" applyFont="1" applyBorder="1" applyAlignment="1">
      <alignment horizontal="right"/>
    </xf>
    <xf numFmtId="171" fontId="1" fillId="0" borderId="18" xfId="42" applyFont="1" applyBorder="1" applyAlignment="1">
      <alignment horizontal="right"/>
    </xf>
    <xf numFmtId="182" fontId="1" fillId="0" borderId="11" xfId="42" applyNumberFormat="1" applyFont="1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24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2" fontId="26" fillId="0" borderId="16" xfId="0" applyNumberFormat="1" applyFont="1" applyBorder="1" applyAlignment="1">
      <alignment/>
    </xf>
    <xf numFmtId="182" fontId="27" fillId="0" borderId="22" xfId="0" applyNumberFormat="1" applyFont="1" applyBorder="1" applyAlignment="1">
      <alignment horizontal="right"/>
    </xf>
    <xf numFmtId="182" fontId="1" fillId="0" borderId="12" xfId="42" applyNumberFormat="1" applyFont="1" applyBorder="1" applyAlignment="1">
      <alignment/>
    </xf>
    <xf numFmtId="182" fontId="26" fillId="0" borderId="0" xfId="0" applyNumberFormat="1" applyFont="1" applyBorder="1" applyAlignment="1">
      <alignment/>
    </xf>
    <xf numFmtId="182" fontId="1" fillId="0" borderId="27" xfId="42" applyNumberFormat="1" applyFont="1" applyBorder="1" applyAlignment="1">
      <alignment/>
    </xf>
    <xf numFmtId="182" fontId="1" fillId="0" borderId="28" xfId="42" applyNumberFormat="1" applyFont="1" applyBorder="1" applyAlignment="1">
      <alignment/>
    </xf>
    <xf numFmtId="182" fontId="1" fillId="0" borderId="29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0" fontId="1" fillId="0" borderId="30" xfId="0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171" fontId="0" fillId="0" borderId="33" xfId="42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182" fontId="1" fillId="0" borderId="35" xfId="42" applyNumberFormat="1" applyFont="1" applyBorder="1" applyAlignment="1">
      <alignment horizontal="center"/>
    </xf>
    <xf numFmtId="182" fontId="0" fillId="0" borderId="35" xfId="42" applyNumberFormat="1" applyFont="1" applyBorder="1" applyAlignment="1">
      <alignment/>
    </xf>
    <xf numFmtId="182" fontId="1" fillId="0" borderId="36" xfId="42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82" fontId="0" fillId="0" borderId="37" xfId="42" applyNumberFormat="1" applyFont="1" applyBorder="1" applyAlignment="1">
      <alignment/>
    </xf>
    <xf numFmtId="182" fontId="0" fillId="0" borderId="38" xfId="42" applyNumberFormat="1" applyFont="1" applyBorder="1" applyAlignment="1">
      <alignment/>
    </xf>
    <xf numFmtId="182" fontId="0" fillId="0" borderId="39" xfId="42" applyNumberFormat="1" applyFont="1" applyBorder="1" applyAlignment="1">
      <alignment/>
    </xf>
    <xf numFmtId="182" fontId="1" fillId="0" borderId="26" xfId="42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182" fontId="0" fillId="0" borderId="26" xfId="42" applyNumberFormat="1" applyFont="1" applyBorder="1" applyAlignment="1">
      <alignment/>
    </xf>
    <xf numFmtId="182" fontId="1" fillId="0" borderId="40" xfId="42" applyNumberFormat="1" applyFont="1" applyBorder="1" applyAlignment="1">
      <alignment/>
    </xf>
    <xf numFmtId="182" fontId="0" fillId="0" borderId="26" xfId="42" applyNumberFormat="1" applyFont="1" applyBorder="1" applyAlignment="1">
      <alignment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right"/>
    </xf>
    <xf numFmtId="171" fontId="1" fillId="0" borderId="33" xfId="42" applyFont="1" applyBorder="1" applyAlignment="1">
      <alignment/>
    </xf>
    <xf numFmtId="182" fontId="0" fillId="0" borderId="33" xfId="42" applyNumberFormat="1" applyFont="1" applyBorder="1" applyAlignment="1">
      <alignment/>
    </xf>
    <xf numFmtId="171" fontId="1" fillId="0" borderId="34" xfId="42" applyFont="1" applyBorder="1" applyAlignment="1">
      <alignment/>
    </xf>
    <xf numFmtId="171" fontId="0" fillId="0" borderId="35" xfId="42" applyFont="1" applyBorder="1" applyAlignment="1">
      <alignment/>
    </xf>
    <xf numFmtId="0" fontId="1" fillId="0" borderId="36" xfId="0" applyFont="1" applyBorder="1" applyAlignment="1">
      <alignment horizontal="center"/>
    </xf>
    <xf numFmtId="182" fontId="26" fillId="0" borderId="0" xfId="42" applyNumberFormat="1" applyFont="1" applyBorder="1" applyAlignment="1">
      <alignment/>
    </xf>
    <xf numFmtId="182" fontId="26" fillId="0" borderId="0" xfId="42" applyNumberFormat="1" applyFont="1" applyAlignment="1">
      <alignment/>
    </xf>
    <xf numFmtId="0" fontId="1" fillId="0" borderId="32" xfId="0" applyFont="1" applyBorder="1" applyAlignment="1">
      <alignment/>
    </xf>
    <xf numFmtId="0" fontId="0" fillId="0" borderId="26" xfId="0" applyBorder="1" applyAlignment="1">
      <alignment/>
    </xf>
    <xf numFmtId="182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1" fillId="0" borderId="31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02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36" xfId="0" applyBorder="1" applyAlignment="1">
      <alignment/>
    </xf>
    <xf numFmtId="182" fontId="0" fillId="0" borderId="26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9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 horizontal="right"/>
    </xf>
    <xf numFmtId="3" fontId="28" fillId="0" borderId="0" xfId="0" applyNumberFormat="1" applyFont="1" applyAlignment="1">
      <alignment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0" xfId="42" applyNumberFormat="1" applyFont="1" applyBorder="1" applyAlignment="1">
      <alignment horizontal="right"/>
    </xf>
    <xf numFmtId="4" fontId="1" fillId="0" borderId="0" xfId="42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0" fontId="1" fillId="0" borderId="33" xfId="42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2" fontId="1" fillId="0" borderId="35" xfId="42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6" xfId="0" applyFont="1" applyBorder="1" applyAlignment="1">
      <alignment/>
    </xf>
    <xf numFmtId="171" fontId="1" fillId="0" borderId="3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82" fontId="1" fillId="0" borderId="43" xfId="0" applyNumberFormat="1" applyFont="1" applyBorder="1" applyAlignment="1">
      <alignment horizontal="center"/>
    </xf>
    <xf numFmtId="182" fontId="1" fillId="0" borderId="41" xfId="42" applyNumberFormat="1" applyFont="1" applyBorder="1" applyAlignment="1">
      <alignment horizontal="right"/>
    </xf>
    <xf numFmtId="182" fontId="1" fillId="0" borderId="42" xfId="42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182" fontId="1" fillId="0" borderId="42" xfId="42" applyNumberFormat="1" applyFont="1" applyBorder="1" applyAlignment="1">
      <alignment/>
    </xf>
    <xf numFmtId="182" fontId="0" fillId="0" borderId="42" xfId="42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171" fontId="1" fillId="0" borderId="43" xfId="0" applyNumberFormat="1" applyFont="1" applyBorder="1" applyAlignment="1">
      <alignment/>
    </xf>
    <xf numFmtId="0" fontId="1" fillId="0" borderId="33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171" fontId="0" fillId="0" borderId="41" xfId="0" applyNumberFormat="1" applyFont="1" applyBorder="1" applyAlignment="1">
      <alignment/>
    </xf>
    <xf numFmtId="171" fontId="0" fillId="0" borderId="42" xfId="0" applyNumberFormat="1" applyFont="1" applyBorder="1" applyAlignment="1">
      <alignment/>
    </xf>
    <xf numFmtId="171" fontId="0" fillId="0" borderId="43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4" fontId="0" fillId="0" borderId="33" xfId="0" applyNumberFormat="1" applyFont="1" applyBorder="1" applyAlignment="1">
      <alignment horizontal="center"/>
    </xf>
    <xf numFmtId="182" fontId="0" fillId="0" borderId="41" xfId="42" applyNumberFormat="1" applyFont="1" applyBorder="1" applyAlignment="1">
      <alignment/>
    </xf>
    <xf numFmtId="4" fontId="0" fillId="0" borderId="35" xfId="42" applyNumberFormat="1" applyFont="1" applyBorder="1" applyAlignment="1">
      <alignment/>
    </xf>
    <xf numFmtId="182" fontId="0" fillId="0" borderId="43" xfId="42" applyNumberFormat="1" applyFont="1" applyBorder="1" applyAlignment="1">
      <alignment/>
    </xf>
    <xf numFmtId="4" fontId="0" fillId="0" borderId="33" xfId="42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3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25" fillId="0" borderId="36" xfId="0" applyFont="1" applyBorder="1" applyAlignment="1">
      <alignment horizontal="centerContinuous" vertical="center"/>
    </xf>
    <xf numFmtId="0" fontId="32" fillId="0" borderId="31" xfId="0" applyFont="1" applyBorder="1" applyAlignment="1">
      <alignment/>
    </xf>
    <xf numFmtId="15" fontId="32" fillId="0" borderId="0" xfId="0" applyNumberFormat="1" applyFont="1" applyBorder="1" applyAlignment="1">
      <alignment horizontal="center"/>
    </xf>
    <xf numFmtId="15" fontId="32" fillId="0" borderId="0" xfId="0" applyNumberFormat="1" applyFont="1" applyBorder="1" applyAlignment="1">
      <alignment horizontal="right"/>
    </xf>
    <xf numFmtId="15" fontId="32" fillId="0" borderId="26" xfId="0" applyNumberFormat="1" applyFont="1" applyBorder="1" applyAlignment="1">
      <alignment horizontal="right"/>
    </xf>
    <xf numFmtId="0" fontId="33" fillId="0" borderId="31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25" fillId="0" borderId="26" xfId="0" applyFont="1" applyBorder="1" applyAlignment="1">
      <alignment horizontal="centerContinuous" vertical="center"/>
    </xf>
    <xf numFmtId="0" fontId="34" fillId="0" borderId="31" xfId="0" applyFont="1" applyBorder="1" applyAlignment="1">
      <alignment/>
    </xf>
    <xf numFmtId="3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right"/>
    </xf>
    <xf numFmtId="3" fontId="34" fillId="0" borderId="26" xfId="0" applyNumberFormat="1" applyFont="1" applyBorder="1" applyAlignment="1">
      <alignment horizontal="right"/>
    </xf>
    <xf numFmtId="0" fontId="33" fillId="0" borderId="31" xfId="0" applyFont="1" applyBorder="1" applyAlignment="1">
      <alignment horizontal="center"/>
    </xf>
    <xf numFmtId="0" fontId="25" fillId="0" borderId="26" xfId="0" applyFont="1" applyBorder="1" applyAlignment="1">
      <alignment/>
    </xf>
    <xf numFmtId="188" fontId="32" fillId="0" borderId="0" xfId="0" applyNumberFormat="1" applyFont="1" applyBorder="1" applyAlignment="1">
      <alignment horizontal="center"/>
    </xf>
    <xf numFmtId="182" fontId="32" fillId="0" borderId="0" xfId="42" applyNumberFormat="1" applyFont="1" applyBorder="1" applyAlignment="1">
      <alignment horizontal="center"/>
    </xf>
    <xf numFmtId="182" fontId="32" fillId="0" borderId="0" xfId="42" applyNumberFormat="1" applyFont="1" applyBorder="1" applyAlignment="1">
      <alignment horizontal="right"/>
    </xf>
    <xf numFmtId="182" fontId="32" fillId="0" borderId="26" xfId="42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169" fontId="32" fillId="0" borderId="0" xfId="0" applyNumberFormat="1" applyFont="1" applyBorder="1" applyAlignment="1">
      <alignment horizontal="right"/>
    </xf>
    <xf numFmtId="0" fontId="34" fillId="0" borderId="26" xfId="0" applyFont="1" applyBorder="1" applyAlignment="1">
      <alignment/>
    </xf>
    <xf numFmtId="188" fontId="34" fillId="0" borderId="10" xfId="0" applyNumberFormat="1" applyFont="1" applyBorder="1" applyAlignment="1" quotePrefix="1">
      <alignment horizontal="center"/>
    </xf>
    <xf numFmtId="188" fontId="34" fillId="0" borderId="0" xfId="0" applyNumberFormat="1" applyFont="1" applyBorder="1" applyAlignment="1" quotePrefix="1">
      <alignment horizontal="center"/>
    </xf>
    <xf numFmtId="182" fontId="34" fillId="0" borderId="10" xfId="42" applyNumberFormat="1" applyFont="1" applyBorder="1" applyAlignment="1">
      <alignment/>
    </xf>
    <xf numFmtId="182" fontId="34" fillId="0" borderId="0" xfId="42" applyNumberFormat="1" applyFont="1" applyBorder="1" applyAlignment="1">
      <alignment/>
    </xf>
    <xf numFmtId="182" fontId="34" fillId="0" borderId="0" xfId="42" applyNumberFormat="1" applyFont="1" applyBorder="1" applyAlignment="1">
      <alignment horizontal="right"/>
    </xf>
    <xf numFmtId="182" fontId="34" fillId="0" borderId="26" xfId="42" applyNumberFormat="1" applyFont="1" applyBorder="1" applyAlignment="1">
      <alignment horizontal="right"/>
    </xf>
    <xf numFmtId="182" fontId="34" fillId="0" borderId="12" xfId="42" applyNumberFormat="1" applyFont="1" applyBorder="1" applyAlignment="1">
      <alignment/>
    </xf>
    <xf numFmtId="169" fontId="34" fillId="0" borderId="0" xfId="0" applyNumberFormat="1" applyFont="1" applyBorder="1" applyAlignment="1">
      <alignment horizontal="right"/>
    </xf>
    <xf numFmtId="182" fontId="34" fillId="0" borderId="13" xfId="42" applyNumberFormat="1" applyFont="1" applyBorder="1" applyAlignment="1">
      <alignment/>
    </xf>
    <xf numFmtId="182" fontId="32" fillId="0" borderId="0" xfId="42" applyNumberFormat="1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82" fontId="34" fillId="0" borderId="0" xfId="0" applyNumberFormat="1" applyFont="1" applyBorder="1" applyAlignment="1">
      <alignment horizontal="right"/>
    </xf>
    <xf numFmtId="182" fontId="25" fillId="0" borderId="0" xfId="0" applyNumberFormat="1" applyFont="1" applyAlignment="1">
      <alignment/>
    </xf>
    <xf numFmtId="169" fontId="34" fillId="0" borderId="17" xfId="0" applyNumberFormat="1" applyFont="1" applyBorder="1" applyAlignment="1">
      <alignment horizontal="right"/>
    </xf>
    <xf numFmtId="182" fontId="34" fillId="0" borderId="17" xfId="42" applyNumberFormat="1" applyFont="1" applyBorder="1" applyAlignment="1">
      <alignment horizontal="right"/>
    </xf>
    <xf numFmtId="188" fontId="34" fillId="0" borderId="12" xfId="0" applyNumberFormat="1" applyFont="1" applyBorder="1" applyAlignment="1" quotePrefix="1">
      <alignment horizontal="center"/>
    </xf>
    <xf numFmtId="15" fontId="4" fillId="0" borderId="0" xfId="0" applyNumberFormat="1" applyFont="1" applyBorder="1" applyAlignment="1">
      <alignment horizontal="center"/>
    </xf>
    <xf numFmtId="169" fontId="32" fillId="0" borderId="17" xfId="0" applyNumberFormat="1" applyFont="1" applyBorder="1" applyAlignment="1">
      <alignment horizontal="right"/>
    </xf>
    <xf numFmtId="182" fontId="32" fillId="0" borderId="17" xfId="42" applyNumberFormat="1" applyFont="1" applyBorder="1" applyAlignment="1">
      <alignment horizontal="right"/>
    </xf>
    <xf numFmtId="0" fontId="35" fillId="0" borderId="31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188" fontId="34" fillId="0" borderId="13" xfId="0" applyNumberFormat="1" applyFont="1" applyBorder="1" applyAlignment="1" quotePrefix="1">
      <alignment horizontal="center"/>
    </xf>
    <xf numFmtId="182" fontId="4" fillId="0" borderId="0" xfId="42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188" fontId="32" fillId="0" borderId="27" xfId="0" applyNumberFormat="1" applyFont="1" applyBorder="1" applyAlignment="1">
      <alignment horizontal="right"/>
    </xf>
    <xf numFmtId="188" fontId="36" fillId="0" borderId="0" xfId="0" applyNumberFormat="1" applyFont="1" applyBorder="1" applyAlignment="1">
      <alignment horizontal="right"/>
    </xf>
    <xf numFmtId="182" fontId="32" fillId="0" borderId="27" xfId="42" applyNumberFormat="1" applyFont="1" applyBorder="1" applyAlignment="1">
      <alignment/>
    </xf>
    <xf numFmtId="182" fontId="36" fillId="0" borderId="0" xfId="42" applyNumberFormat="1" applyFont="1" applyBorder="1" applyAlignment="1">
      <alignment/>
    </xf>
    <xf numFmtId="182" fontId="36" fillId="0" borderId="0" xfId="42" applyNumberFormat="1" applyFont="1" applyBorder="1" applyAlignment="1">
      <alignment horizontal="right"/>
    </xf>
    <xf numFmtId="182" fontId="25" fillId="0" borderId="0" xfId="42" applyNumberFormat="1" applyFont="1" applyBorder="1" applyAlignment="1">
      <alignment/>
    </xf>
    <xf numFmtId="182" fontId="36" fillId="0" borderId="26" xfId="42" applyNumberFormat="1" applyFont="1" applyBorder="1" applyAlignment="1">
      <alignment horizontal="right"/>
    </xf>
    <xf numFmtId="0" fontId="32" fillId="0" borderId="31" xfId="0" applyFont="1" applyBorder="1" applyAlignment="1">
      <alignment vertical="center"/>
    </xf>
    <xf numFmtId="188" fontId="34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188" fontId="34" fillId="0" borderId="13" xfId="0" applyNumberFormat="1" applyFont="1" applyBorder="1" applyAlignment="1">
      <alignment horizontal="center"/>
    </xf>
    <xf numFmtId="188" fontId="34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182" fontId="37" fillId="0" borderId="0" xfId="42" applyNumberFormat="1" applyFont="1" applyBorder="1" applyAlignment="1">
      <alignment/>
    </xf>
    <xf numFmtId="182" fontId="32" fillId="0" borderId="17" xfId="0" applyNumberFormat="1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182" fontId="34" fillId="0" borderId="0" xfId="0" applyNumberFormat="1" applyFont="1" applyBorder="1" applyAlignment="1">
      <alignment/>
    </xf>
    <xf numFmtId="169" fontId="36" fillId="0" borderId="0" xfId="0" applyNumberFormat="1" applyFont="1" applyBorder="1" applyAlignment="1">
      <alignment horizontal="right"/>
    </xf>
    <xf numFmtId="188" fontId="34" fillId="0" borderId="12" xfId="0" applyNumberFormat="1" applyFont="1" applyBorder="1" applyAlignment="1">
      <alignment horizontal="center"/>
    </xf>
    <xf numFmtId="39" fontId="32" fillId="0" borderId="0" xfId="0" applyNumberFormat="1" applyFont="1" applyBorder="1" applyAlignment="1">
      <alignment/>
    </xf>
    <xf numFmtId="188" fontId="32" fillId="0" borderId="0" xfId="0" applyNumberFormat="1" applyFont="1" applyBorder="1" applyAlignment="1">
      <alignment horizontal="right"/>
    </xf>
    <xf numFmtId="171" fontId="32" fillId="0" borderId="1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1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26" xfId="0" applyNumberFormat="1" applyFont="1" applyBorder="1" applyAlignment="1">
      <alignment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32" fillId="0" borderId="0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26" xfId="0" applyFont="1" applyBorder="1" applyAlignment="1">
      <alignment horizontal="centerContinuous" vertical="center"/>
    </xf>
    <xf numFmtId="188" fontId="32" fillId="0" borderId="33" xfId="0" applyNumberFormat="1" applyFont="1" applyBorder="1" applyAlignment="1">
      <alignment horizontal="right"/>
    </xf>
    <xf numFmtId="188" fontId="32" fillId="0" borderId="34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32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3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182" fontId="34" fillId="0" borderId="26" xfId="42" applyNumberFormat="1" applyFont="1" applyBorder="1" applyAlignment="1">
      <alignment/>
    </xf>
    <xf numFmtId="3" fontId="32" fillId="0" borderId="17" xfId="0" applyNumberFormat="1" applyFont="1" applyBorder="1" applyAlignment="1">
      <alignment horizontal="center"/>
    </xf>
    <xf numFmtId="0" fontId="32" fillId="0" borderId="17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right"/>
    </xf>
    <xf numFmtId="3" fontId="32" fillId="0" borderId="45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182" fontId="32" fillId="0" borderId="26" xfId="0" applyNumberFormat="1" applyFont="1" applyBorder="1" applyAlignment="1">
      <alignment horizontal="right"/>
    </xf>
    <xf numFmtId="182" fontId="36" fillId="0" borderId="26" xfId="42" applyNumberFormat="1" applyFont="1" applyBorder="1" applyAlignment="1">
      <alignment/>
    </xf>
    <xf numFmtId="3" fontId="32" fillId="0" borderId="0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right"/>
    </xf>
    <xf numFmtId="182" fontId="32" fillId="0" borderId="45" xfId="0" applyNumberFormat="1" applyFont="1" applyBorder="1" applyAlignment="1">
      <alignment horizontal="right"/>
    </xf>
    <xf numFmtId="188" fontId="32" fillId="0" borderId="0" xfId="42" applyNumberFormat="1" applyFont="1" applyBorder="1" applyAlignment="1">
      <alignment/>
    </xf>
    <xf numFmtId="3" fontId="32" fillId="0" borderId="17" xfId="42" applyNumberFormat="1" applyFont="1" applyBorder="1" applyAlignment="1">
      <alignment horizontal="right"/>
    </xf>
    <xf numFmtId="3" fontId="32" fillId="0" borderId="0" xfId="42" applyNumberFormat="1" applyFont="1" applyBorder="1" applyAlignment="1">
      <alignment horizontal="right"/>
    </xf>
    <xf numFmtId="182" fontId="32" fillId="0" borderId="45" xfId="42" applyNumberFormat="1" applyFont="1" applyBorder="1" applyAlignment="1">
      <alignment horizontal="right"/>
    </xf>
    <xf numFmtId="0" fontId="39" fillId="0" borderId="31" xfId="0" applyFont="1" applyBorder="1" applyAlignment="1">
      <alignment/>
    </xf>
    <xf numFmtId="169" fontId="32" fillId="0" borderId="17" xfId="42" applyNumberFormat="1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82" fontId="34" fillId="0" borderId="45" xfId="0" applyNumberFormat="1" applyFont="1" applyBorder="1" applyAlignment="1">
      <alignment horizontal="right"/>
    </xf>
    <xf numFmtId="182" fontId="32" fillId="0" borderId="11" xfId="42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center"/>
    </xf>
    <xf numFmtId="169" fontId="32" fillId="0" borderId="11" xfId="0" applyNumberFormat="1" applyFont="1" applyBorder="1" applyAlignment="1">
      <alignment horizontal="right"/>
    </xf>
    <xf numFmtId="182" fontId="32" fillId="0" borderId="40" xfId="0" applyNumberFormat="1" applyFont="1" applyBorder="1" applyAlignment="1">
      <alignment horizontal="right"/>
    </xf>
    <xf numFmtId="3" fontId="32" fillId="0" borderId="26" xfId="0" applyNumberFormat="1" applyFont="1" applyBorder="1" applyAlignment="1">
      <alignment horizontal="right"/>
    </xf>
    <xf numFmtId="171" fontId="32" fillId="0" borderId="11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71" fontId="32" fillId="0" borderId="0" xfId="0" applyNumberFormat="1" applyFont="1" applyBorder="1" applyAlignment="1">
      <alignment horizontal="right"/>
    </xf>
    <xf numFmtId="171" fontId="32" fillId="0" borderId="40" xfId="0" applyNumberFormat="1" applyFont="1" applyBorder="1" applyAlignment="1">
      <alignment horizontal="right"/>
    </xf>
    <xf numFmtId="182" fontId="4" fillId="0" borderId="0" xfId="42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right"/>
    </xf>
    <xf numFmtId="188" fontId="34" fillId="0" borderId="0" xfId="0" applyNumberFormat="1" applyFont="1" applyBorder="1" applyAlignment="1">
      <alignment horizontal="right"/>
    </xf>
    <xf numFmtId="188" fontId="34" fillId="0" borderId="26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88" fontId="4" fillId="0" borderId="0" xfId="42" applyNumberFormat="1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188" fontId="4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8" fontId="4" fillId="0" borderId="26" xfId="0" applyNumberFormat="1" applyFont="1" applyBorder="1" applyAlignment="1">
      <alignment horizontal="center"/>
    </xf>
    <xf numFmtId="0" fontId="34" fillId="0" borderId="35" xfId="0" applyFont="1" applyBorder="1" applyAlignment="1">
      <alignment/>
    </xf>
    <xf numFmtId="0" fontId="34" fillId="0" borderId="35" xfId="0" applyFont="1" applyBorder="1" applyAlignment="1">
      <alignment horizontal="center"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188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88" fontId="2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t100\Document\AzizPipe\Accounts\Absar\2010\Audit%20accounts-2010%20(HSA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UBS"/>
      <sheetName val="UPL"/>
      <sheetName val="CF"/>
      <sheetName val="CE"/>
      <sheetName val="N-1"/>
      <sheetName val="N-2"/>
      <sheetName val="N-3"/>
      <sheetName val="N-4"/>
      <sheetName val="N-5"/>
      <sheetName val="N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26">
      <selection activeCell="T49" sqref="T49"/>
    </sheetView>
  </sheetViews>
  <sheetFormatPr defaultColWidth="9.140625" defaultRowHeight="12.75"/>
  <cols>
    <col min="1" max="1" width="21.140625" style="246" customWidth="1"/>
    <col min="2" max="2" width="9.7109375" style="410" customWidth="1"/>
    <col min="3" max="3" width="0.5625" style="410" customWidth="1"/>
    <col min="4" max="4" width="10.140625" style="246" customWidth="1"/>
    <col min="5" max="5" width="0.71875" style="246" customWidth="1"/>
    <col min="6" max="6" width="8.00390625" style="411" customWidth="1"/>
    <col min="7" max="7" width="0.2890625" style="411" hidden="1" customWidth="1"/>
    <col min="8" max="8" width="0.2890625" style="411" customWidth="1"/>
    <col min="9" max="9" width="8.28125" style="411" customWidth="1"/>
    <col min="10" max="10" width="0.42578125" style="246" customWidth="1"/>
    <col min="11" max="11" width="16.57421875" style="246" customWidth="1"/>
    <col min="12" max="12" width="7.7109375" style="246" customWidth="1"/>
    <col min="13" max="13" width="8.28125" style="246" customWidth="1"/>
    <col min="14" max="14" width="7.421875" style="246" customWidth="1"/>
    <col min="15" max="16" width="8.140625" style="246" customWidth="1"/>
    <col min="17" max="17" width="10.8515625" style="246" customWidth="1"/>
    <col min="18" max="19" width="9.140625" style="246" customWidth="1"/>
    <col min="20" max="20" width="11.7109375" style="246" customWidth="1"/>
    <col min="21" max="16384" width="9.140625" style="246" customWidth="1"/>
  </cols>
  <sheetData>
    <row r="1" spans="1:18" ht="15.75" customHeight="1">
      <c r="A1" s="242" t="s">
        <v>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/>
      <c r="R1" s="245"/>
    </row>
    <row r="2" spans="1:18" ht="15.75" customHeight="1">
      <c r="A2" s="247" t="s">
        <v>278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  <c r="R2" s="245"/>
    </row>
    <row r="3" spans="1:18" ht="15.75" customHeight="1" thickBot="1">
      <c r="A3" s="250" t="s">
        <v>279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  <c r="R3" s="245"/>
    </row>
    <row r="4" spans="1:18" ht="12.75">
      <c r="A4" s="253" t="s">
        <v>280</v>
      </c>
      <c r="B4" s="254"/>
      <c r="C4" s="254"/>
      <c r="D4" s="254"/>
      <c r="E4" s="254"/>
      <c r="F4" s="254"/>
      <c r="G4" s="254"/>
      <c r="H4" s="254"/>
      <c r="I4" s="255"/>
      <c r="J4" s="256"/>
      <c r="K4" s="257" t="s">
        <v>281</v>
      </c>
      <c r="L4" s="258"/>
      <c r="M4" s="258"/>
      <c r="N4" s="258"/>
      <c r="O4" s="258"/>
      <c r="P4" s="258"/>
      <c r="Q4" s="259"/>
      <c r="R4" s="245"/>
    </row>
    <row r="5" spans="1:18" ht="10.5" customHeight="1">
      <c r="A5" s="260" t="s">
        <v>64</v>
      </c>
      <c r="B5" s="261">
        <v>41912</v>
      </c>
      <c r="C5" s="261"/>
      <c r="D5" s="261">
        <v>41639</v>
      </c>
      <c r="E5" s="261"/>
      <c r="F5" s="262"/>
      <c r="G5" s="262"/>
      <c r="H5" s="262"/>
      <c r="I5" s="263"/>
      <c r="J5" s="256"/>
      <c r="K5" s="264" t="s">
        <v>282</v>
      </c>
      <c r="L5" s="265"/>
      <c r="M5" s="265"/>
      <c r="N5" s="265"/>
      <c r="O5" s="265"/>
      <c r="P5" s="265"/>
      <c r="Q5" s="266"/>
      <c r="R5" s="245"/>
    </row>
    <row r="6" spans="1:18" ht="10.5" customHeight="1">
      <c r="A6" s="267"/>
      <c r="B6" s="268" t="s">
        <v>283</v>
      </c>
      <c r="C6" s="268"/>
      <c r="D6" s="268" t="s">
        <v>283</v>
      </c>
      <c r="E6" s="268"/>
      <c r="F6" s="269"/>
      <c r="G6" s="269"/>
      <c r="H6" s="269"/>
      <c r="I6" s="270"/>
      <c r="J6" s="256"/>
      <c r="K6" s="271"/>
      <c r="L6" s="114"/>
      <c r="M6" s="114"/>
      <c r="N6" s="114"/>
      <c r="O6" s="114"/>
      <c r="P6" s="114"/>
      <c r="Q6" s="272"/>
      <c r="R6" s="245"/>
    </row>
    <row r="7" spans="1:18" ht="10.5" customHeight="1">
      <c r="A7" s="260" t="s">
        <v>7</v>
      </c>
      <c r="B7" s="273">
        <f>B8+B9+B10</f>
        <v>125588</v>
      </c>
      <c r="C7" s="273">
        <f>C8+C9+C10</f>
        <v>0</v>
      </c>
      <c r="D7" s="273">
        <f>D8+D9+D10</f>
        <v>130581</v>
      </c>
      <c r="E7" s="274"/>
      <c r="F7" s="275"/>
      <c r="G7" s="275"/>
      <c r="H7" s="275"/>
      <c r="I7" s="276"/>
      <c r="J7" s="256"/>
      <c r="K7" s="260"/>
      <c r="L7" s="277"/>
      <c r="M7" s="277"/>
      <c r="N7" s="278"/>
      <c r="O7" s="279" t="s">
        <v>284</v>
      </c>
      <c r="P7" s="279" t="s">
        <v>284</v>
      </c>
      <c r="Q7" s="280"/>
      <c r="R7" s="245"/>
    </row>
    <row r="8" spans="1:18" ht="10.5" customHeight="1">
      <c r="A8" s="267" t="s">
        <v>34</v>
      </c>
      <c r="B8" s="281">
        <v>106228</v>
      </c>
      <c r="C8" s="282"/>
      <c r="D8" s="283">
        <v>111221</v>
      </c>
      <c r="E8" s="284"/>
      <c r="F8" s="285"/>
      <c r="G8" s="285"/>
      <c r="H8" s="285"/>
      <c r="I8" s="286"/>
      <c r="J8" s="256"/>
      <c r="K8" s="267"/>
      <c r="L8" s="278"/>
      <c r="M8" s="278"/>
      <c r="N8" s="278"/>
      <c r="O8" s="262">
        <v>41912</v>
      </c>
      <c r="P8" s="262">
        <v>41547</v>
      </c>
      <c r="Q8" s="280"/>
      <c r="R8" s="245"/>
    </row>
    <row r="9" spans="1:18" ht="10.5" customHeight="1">
      <c r="A9" s="267" t="s">
        <v>285</v>
      </c>
      <c r="B9" s="287">
        <v>0</v>
      </c>
      <c r="C9" s="282"/>
      <c r="D9" s="287">
        <v>0</v>
      </c>
      <c r="E9" s="284"/>
      <c r="F9" s="285"/>
      <c r="G9" s="285"/>
      <c r="H9" s="285"/>
      <c r="I9" s="286"/>
      <c r="J9" s="256"/>
      <c r="K9" s="267"/>
      <c r="L9" s="278"/>
      <c r="M9" s="278"/>
      <c r="N9" s="278"/>
      <c r="O9" s="288" t="s">
        <v>286</v>
      </c>
      <c r="P9" s="288" t="s">
        <v>286</v>
      </c>
      <c r="Q9" s="280"/>
      <c r="R9" s="245"/>
    </row>
    <row r="10" spans="1:18" ht="10.5" customHeight="1">
      <c r="A10" s="267" t="s">
        <v>51</v>
      </c>
      <c r="B10" s="289">
        <v>19360</v>
      </c>
      <c r="C10" s="282"/>
      <c r="D10" s="289">
        <v>19360</v>
      </c>
      <c r="E10" s="284"/>
      <c r="F10" s="285"/>
      <c r="G10" s="285"/>
      <c r="H10" s="285"/>
      <c r="I10" s="286"/>
      <c r="J10" s="256"/>
      <c r="K10" s="260" t="s">
        <v>30</v>
      </c>
      <c r="L10" s="277"/>
      <c r="M10" s="277"/>
      <c r="N10" s="278"/>
      <c r="O10" s="288"/>
      <c r="P10" s="275"/>
      <c r="Q10" s="280"/>
      <c r="R10" s="245"/>
    </row>
    <row r="11" spans="1:20" ht="10.5" customHeight="1">
      <c r="A11" s="260" t="s">
        <v>8</v>
      </c>
      <c r="B11" s="273">
        <f>B12+B13+B14+B15</f>
        <v>259269</v>
      </c>
      <c r="C11" s="273"/>
      <c r="D11" s="290">
        <f>D12+D13+D14+D15</f>
        <v>273727</v>
      </c>
      <c r="E11" s="290"/>
      <c r="F11" s="275"/>
      <c r="G11" s="275"/>
      <c r="H11" s="275"/>
      <c r="I11" s="276"/>
      <c r="J11" s="256"/>
      <c r="K11" s="291" t="s">
        <v>1</v>
      </c>
      <c r="L11" s="292"/>
      <c r="M11" s="292"/>
      <c r="N11" s="278"/>
      <c r="O11" s="288">
        <f>244986</f>
        <v>244986</v>
      </c>
      <c r="P11" s="293">
        <v>268329</v>
      </c>
      <c r="Q11" s="280"/>
      <c r="R11" s="245"/>
      <c r="T11" s="294"/>
    </row>
    <row r="12" spans="1:18" ht="10.5" customHeight="1">
      <c r="A12" s="291" t="s">
        <v>52</v>
      </c>
      <c r="B12" s="281">
        <v>109176</v>
      </c>
      <c r="C12" s="282"/>
      <c r="D12" s="283">
        <v>121173</v>
      </c>
      <c r="E12" s="284"/>
      <c r="F12" s="285"/>
      <c r="G12" s="285"/>
      <c r="H12" s="285"/>
      <c r="I12" s="276"/>
      <c r="J12" s="245"/>
      <c r="K12" s="267" t="s">
        <v>2</v>
      </c>
      <c r="L12" s="278"/>
      <c r="M12" s="278"/>
      <c r="N12" s="278"/>
      <c r="O12" s="295">
        <f>-240286-1</f>
        <v>-240287</v>
      </c>
      <c r="P12" s="296">
        <v>-258139</v>
      </c>
      <c r="Q12" s="280"/>
      <c r="R12" s="245"/>
    </row>
    <row r="13" spans="1:18" ht="10.5" customHeight="1">
      <c r="A13" s="291" t="s">
        <v>53</v>
      </c>
      <c r="B13" s="297">
        <v>119118</v>
      </c>
      <c r="C13" s="282"/>
      <c r="D13" s="287">
        <v>114976</v>
      </c>
      <c r="E13" s="284"/>
      <c r="F13" s="285"/>
      <c r="G13" s="285"/>
      <c r="H13" s="285"/>
      <c r="I13" s="286"/>
      <c r="J13" s="298"/>
      <c r="K13" s="260" t="s">
        <v>39</v>
      </c>
      <c r="L13" s="277"/>
      <c r="M13" s="277"/>
      <c r="N13" s="278"/>
      <c r="O13" s="299">
        <f>O11+O12</f>
        <v>4699</v>
      </c>
      <c r="P13" s="300">
        <v>10190</v>
      </c>
      <c r="Q13" s="280"/>
      <c r="R13" s="245"/>
    </row>
    <row r="14" spans="1:18" ht="10.5" customHeight="1">
      <c r="A14" s="301" t="s">
        <v>48</v>
      </c>
      <c r="B14" s="297">
        <v>27137</v>
      </c>
      <c r="C14" s="282"/>
      <c r="D14" s="287">
        <v>28359</v>
      </c>
      <c r="E14" s="284"/>
      <c r="F14" s="285"/>
      <c r="G14" s="285"/>
      <c r="H14" s="285"/>
      <c r="I14" s="286"/>
      <c r="J14" s="302"/>
      <c r="K14" s="260"/>
      <c r="L14" s="277"/>
      <c r="M14" s="277"/>
      <c r="N14" s="278"/>
      <c r="O14" s="288"/>
      <c r="P14" s="275"/>
      <c r="Q14" s="280"/>
      <c r="R14" s="245"/>
    </row>
    <row r="15" spans="1:18" ht="10.5" customHeight="1">
      <c r="A15" s="291" t="s">
        <v>139</v>
      </c>
      <c r="B15" s="303">
        <v>3838</v>
      </c>
      <c r="C15" s="282"/>
      <c r="D15" s="289">
        <v>9219</v>
      </c>
      <c r="E15" s="284"/>
      <c r="F15" s="285"/>
      <c r="G15" s="285"/>
      <c r="H15" s="285"/>
      <c r="I15" s="286"/>
      <c r="J15" s="304"/>
      <c r="K15" s="305"/>
      <c r="L15" s="245"/>
      <c r="M15" s="245"/>
      <c r="N15" s="245"/>
      <c r="O15" s="245"/>
      <c r="P15" s="245"/>
      <c r="Q15" s="272"/>
      <c r="R15" s="245"/>
    </row>
    <row r="16" spans="1:18" ht="12" customHeight="1" thickBot="1">
      <c r="A16" s="260" t="s">
        <v>287</v>
      </c>
      <c r="B16" s="306">
        <f>B7+B11</f>
        <v>384857</v>
      </c>
      <c r="C16" s="307"/>
      <c r="D16" s="308">
        <f>D7+D11</f>
        <v>404308</v>
      </c>
      <c r="E16" s="309"/>
      <c r="F16" s="310"/>
      <c r="G16" s="310"/>
      <c r="H16" s="310"/>
      <c r="I16" s="286"/>
      <c r="J16" s="311"/>
      <c r="K16" s="260" t="s">
        <v>31</v>
      </c>
      <c r="L16" s="277"/>
      <c r="M16" s="277"/>
      <c r="N16" s="278"/>
      <c r="O16" s="288"/>
      <c r="P16" s="285"/>
      <c r="Q16" s="280"/>
      <c r="R16" s="245"/>
    </row>
    <row r="17" spans="1:18" ht="10.5" customHeight="1" thickTop="1">
      <c r="A17" s="260" t="s">
        <v>288</v>
      </c>
      <c r="B17" s="273"/>
      <c r="C17" s="273"/>
      <c r="D17" s="284"/>
      <c r="E17" s="284"/>
      <c r="F17" s="285"/>
      <c r="G17" s="285"/>
      <c r="H17" s="285"/>
      <c r="I17" s="312"/>
      <c r="J17" s="311"/>
      <c r="K17" s="291" t="s">
        <v>15</v>
      </c>
      <c r="L17" s="292"/>
      <c r="M17" s="292"/>
      <c r="N17" s="278"/>
      <c r="O17" s="295">
        <v>0</v>
      </c>
      <c r="P17" s="295">
        <v>0</v>
      </c>
      <c r="Q17" s="280"/>
      <c r="R17" s="245"/>
    </row>
    <row r="18" spans="1:18" ht="10.5" customHeight="1">
      <c r="A18" s="313" t="s">
        <v>14</v>
      </c>
      <c r="B18" s="273">
        <f>B19+B20+B21+B22</f>
        <v>-212077</v>
      </c>
      <c r="C18" s="314"/>
      <c r="D18" s="290">
        <f>D19+D20+D21+D22</f>
        <v>-210709</v>
      </c>
      <c r="E18" s="290"/>
      <c r="F18" s="275"/>
      <c r="G18" s="275"/>
      <c r="H18" s="275"/>
      <c r="I18" s="286"/>
      <c r="J18" s="311"/>
      <c r="K18" s="260" t="s">
        <v>40</v>
      </c>
      <c r="L18" s="277"/>
      <c r="M18" s="277"/>
      <c r="N18" s="278"/>
      <c r="O18" s="299">
        <f>SUM(O17)</f>
        <v>0</v>
      </c>
      <c r="P18" s="299">
        <v>0</v>
      </c>
      <c r="Q18" s="280"/>
      <c r="R18" s="245"/>
    </row>
    <row r="19" spans="1:18" ht="10.5" customHeight="1">
      <c r="A19" s="291" t="s">
        <v>44</v>
      </c>
      <c r="B19" s="283">
        <v>48500</v>
      </c>
      <c r="C19" s="282"/>
      <c r="D19" s="283">
        <v>48500</v>
      </c>
      <c r="E19" s="284"/>
      <c r="F19" s="285"/>
      <c r="G19" s="285"/>
      <c r="H19" s="285"/>
      <c r="I19" s="276"/>
      <c r="J19" s="315"/>
      <c r="K19" s="260"/>
      <c r="L19" s="277"/>
      <c r="M19" s="277"/>
      <c r="N19" s="278"/>
      <c r="O19" s="288"/>
      <c r="P19" s="288"/>
      <c r="Q19" s="280"/>
      <c r="R19" s="245"/>
    </row>
    <row r="20" spans="1:18" ht="10.5" customHeight="1">
      <c r="A20" s="291" t="s">
        <v>12</v>
      </c>
      <c r="B20" s="287">
        <v>106700</v>
      </c>
      <c r="C20" s="282"/>
      <c r="D20" s="287">
        <v>106700</v>
      </c>
      <c r="E20" s="284"/>
      <c r="F20" s="285"/>
      <c r="G20" s="285"/>
      <c r="H20" s="285"/>
      <c r="I20" s="286"/>
      <c r="J20" s="315"/>
      <c r="K20" s="260" t="s">
        <v>32</v>
      </c>
      <c r="L20" s="278"/>
      <c r="M20" s="278"/>
      <c r="N20" s="278"/>
      <c r="O20" s="288"/>
      <c r="P20" s="288"/>
      <c r="Q20" s="280"/>
      <c r="R20" s="245"/>
    </row>
    <row r="21" spans="1:18" ht="10.5" customHeight="1">
      <c r="A21" s="291" t="s">
        <v>59</v>
      </c>
      <c r="B21" s="287">
        <v>68776</v>
      </c>
      <c r="C21" s="314"/>
      <c r="D21" s="287">
        <v>68776</v>
      </c>
      <c r="E21" s="284"/>
      <c r="F21" s="285"/>
      <c r="G21" s="285"/>
      <c r="H21" s="285"/>
      <c r="I21" s="286"/>
      <c r="J21" s="311"/>
      <c r="K21" s="267" t="s">
        <v>289</v>
      </c>
      <c r="L21" s="278"/>
      <c r="M21" s="278"/>
      <c r="N21" s="278"/>
      <c r="O21" s="288">
        <v>-10080</v>
      </c>
      <c r="P21" s="288">
        <v>-10080</v>
      </c>
      <c r="Q21" s="280"/>
      <c r="R21" s="245"/>
    </row>
    <row r="22" spans="1:18" ht="10.5" customHeight="1">
      <c r="A22" s="291" t="s">
        <v>45</v>
      </c>
      <c r="B22" s="316">
        <f>D22+B51</f>
        <v>-436053</v>
      </c>
      <c r="C22" s="314"/>
      <c r="D22" s="289">
        <v>-434685</v>
      </c>
      <c r="E22" s="284"/>
      <c r="F22" s="285"/>
      <c r="G22" s="285"/>
      <c r="H22" s="285"/>
      <c r="I22" s="286"/>
      <c r="J22" s="311"/>
      <c r="K22" s="267" t="s">
        <v>290</v>
      </c>
      <c r="L22" s="278"/>
      <c r="M22" s="278"/>
      <c r="N22" s="278"/>
      <c r="O22" s="288">
        <v>0</v>
      </c>
      <c r="P22" s="288">
        <v>-44</v>
      </c>
      <c r="Q22" s="280"/>
      <c r="R22" s="245"/>
    </row>
    <row r="23" spans="1:18" ht="10.5" customHeight="1">
      <c r="A23" s="313" t="s">
        <v>61</v>
      </c>
      <c r="B23" s="273">
        <f>B24+B25</f>
        <v>117754</v>
      </c>
      <c r="C23" s="273"/>
      <c r="D23" s="290">
        <f>D24+D25</f>
        <v>127833</v>
      </c>
      <c r="E23" s="284"/>
      <c r="F23" s="285"/>
      <c r="G23" s="285"/>
      <c r="H23" s="285"/>
      <c r="I23" s="286"/>
      <c r="J23" s="311"/>
      <c r="K23" s="267"/>
      <c r="L23" s="278"/>
      <c r="M23" s="278"/>
      <c r="N23" s="278"/>
      <c r="O23" s="295">
        <v>0</v>
      </c>
      <c r="P23" s="296">
        <v>0</v>
      </c>
      <c r="Q23" s="280"/>
      <c r="R23" s="245"/>
    </row>
    <row r="24" spans="1:20" ht="10.5" customHeight="1">
      <c r="A24" s="291" t="s">
        <v>63</v>
      </c>
      <c r="B24" s="317">
        <v>60554</v>
      </c>
      <c r="C24" s="314"/>
      <c r="D24" s="283">
        <v>70633</v>
      </c>
      <c r="E24" s="284"/>
      <c r="F24" s="285"/>
      <c r="G24" s="285"/>
      <c r="H24" s="285"/>
      <c r="I24" s="286"/>
      <c r="J24" s="311"/>
      <c r="K24" s="260" t="s">
        <v>41</v>
      </c>
      <c r="L24" s="277"/>
      <c r="M24" s="277"/>
      <c r="N24" s="278"/>
      <c r="O24" s="299">
        <f>SUM(O20:O23)</f>
        <v>-10080</v>
      </c>
      <c r="P24" s="299">
        <v>-10124</v>
      </c>
      <c r="Q24" s="280"/>
      <c r="R24" s="245"/>
      <c r="T24" s="294"/>
    </row>
    <row r="25" spans="1:18" ht="10.5" customHeight="1">
      <c r="A25" s="291" t="s">
        <v>62</v>
      </c>
      <c r="B25" s="316">
        <v>57200</v>
      </c>
      <c r="C25" s="314"/>
      <c r="D25" s="289">
        <v>57200</v>
      </c>
      <c r="E25" s="278"/>
      <c r="F25" s="318"/>
      <c r="G25" s="318"/>
      <c r="H25" s="318"/>
      <c r="I25" s="286"/>
      <c r="J25" s="319"/>
      <c r="K25" s="260" t="s">
        <v>138</v>
      </c>
      <c r="L25" s="277"/>
      <c r="M25" s="277"/>
      <c r="N25" s="278"/>
      <c r="O25" s="299">
        <f>O13+O18+O24</f>
        <v>-5381</v>
      </c>
      <c r="P25" s="320">
        <v>66</v>
      </c>
      <c r="Q25" s="280"/>
      <c r="R25" s="245"/>
    </row>
    <row r="26" spans="1:18" ht="10.5" customHeight="1">
      <c r="A26" s="260" t="s">
        <v>9</v>
      </c>
      <c r="B26" s="273">
        <f>B27+B28+B29</f>
        <v>479180</v>
      </c>
      <c r="C26" s="273"/>
      <c r="D26" s="273">
        <f>D27+D28+D29</f>
        <v>487185</v>
      </c>
      <c r="E26" s="278"/>
      <c r="F26" s="318"/>
      <c r="G26" s="318"/>
      <c r="H26" s="318"/>
      <c r="I26" s="321"/>
      <c r="J26" s="315"/>
      <c r="K26" s="260" t="s">
        <v>210</v>
      </c>
      <c r="L26" s="277"/>
      <c r="M26" s="277"/>
      <c r="N26" s="278"/>
      <c r="O26" s="288">
        <f>D15</f>
        <v>9219</v>
      </c>
      <c r="P26" s="322">
        <v>2142</v>
      </c>
      <c r="Q26" s="280"/>
      <c r="R26" s="245"/>
    </row>
    <row r="27" spans="1:18" ht="10.5" customHeight="1">
      <c r="A27" s="267" t="s">
        <v>57</v>
      </c>
      <c r="B27" s="283">
        <v>359535</v>
      </c>
      <c r="C27" s="314"/>
      <c r="D27" s="283">
        <v>359535</v>
      </c>
      <c r="E27" s="290"/>
      <c r="F27" s="275"/>
      <c r="G27" s="275"/>
      <c r="H27" s="275"/>
      <c r="I27" s="321"/>
      <c r="J27" s="311"/>
      <c r="K27" s="260" t="s">
        <v>211</v>
      </c>
      <c r="L27" s="277"/>
      <c r="M27" s="277"/>
      <c r="N27" s="278"/>
      <c r="O27" s="323">
        <f>O25+O26</f>
        <v>3838</v>
      </c>
      <c r="P27" s="323">
        <v>2208</v>
      </c>
      <c r="Q27" s="280"/>
      <c r="R27" s="245"/>
    </row>
    <row r="28" spans="1:18" ht="10.5" customHeight="1">
      <c r="A28" s="267" t="s">
        <v>58</v>
      </c>
      <c r="B28" s="324">
        <f>62655+49154+1091+117+650+2</f>
        <v>113669</v>
      </c>
      <c r="C28" s="314"/>
      <c r="D28" s="287">
        <f>487185-359535-4848</f>
        <v>122802</v>
      </c>
      <c r="E28" s="284"/>
      <c r="F28" s="285"/>
      <c r="G28" s="285"/>
      <c r="H28" s="285"/>
      <c r="I28" s="276"/>
      <c r="J28" s="315"/>
      <c r="K28" s="260" t="s">
        <v>291</v>
      </c>
      <c r="L28" s="278"/>
      <c r="M28" s="278"/>
      <c r="N28" s="278"/>
      <c r="O28" s="325">
        <f>O13/4850</f>
        <v>0.9688659793814433</v>
      </c>
      <c r="P28" s="325">
        <v>2.1010309278350516</v>
      </c>
      <c r="Q28" s="280"/>
      <c r="R28" s="245"/>
    </row>
    <row r="29" spans="1:18" ht="10.5" customHeight="1">
      <c r="A29" s="267" t="s">
        <v>55</v>
      </c>
      <c r="B29" s="289">
        <v>5976</v>
      </c>
      <c r="C29" s="314"/>
      <c r="D29" s="289">
        <v>4848</v>
      </c>
      <c r="E29" s="284"/>
      <c r="F29" s="285"/>
      <c r="G29" s="285"/>
      <c r="H29" s="285"/>
      <c r="I29" s="286"/>
      <c r="J29" s="311"/>
      <c r="K29" s="305"/>
      <c r="L29" s="245"/>
      <c r="M29" s="245"/>
      <c r="N29" s="245"/>
      <c r="O29" s="245"/>
      <c r="P29" s="245"/>
      <c r="Q29" s="272"/>
      <c r="R29" s="245"/>
    </row>
    <row r="30" spans="1:18" ht="10.5" customHeight="1" thickBot="1">
      <c r="A30" s="313" t="s">
        <v>292</v>
      </c>
      <c r="B30" s="306">
        <f>B18+B23+B26</f>
        <v>384857</v>
      </c>
      <c r="C30" s="326"/>
      <c r="D30" s="308">
        <f>D18+D23+D26</f>
        <v>404309</v>
      </c>
      <c r="E30" s="273"/>
      <c r="F30" s="326"/>
      <c r="G30" s="245"/>
      <c r="H30" s="245"/>
      <c r="I30" s="286"/>
      <c r="J30" s="311"/>
      <c r="K30" s="305"/>
      <c r="L30" s="245"/>
      <c r="M30" s="245"/>
      <c r="N30" s="245"/>
      <c r="O30" s="245"/>
      <c r="P30" s="245"/>
      <c r="Q30" s="272"/>
      <c r="R30" s="245"/>
    </row>
    <row r="31" spans="1:18" ht="10.5" customHeight="1" thickBot="1" thickTop="1">
      <c r="A31" s="267" t="s">
        <v>293</v>
      </c>
      <c r="B31" s="327">
        <f>B18/4850</f>
        <v>-43.72721649484536</v>
      </c>
      <c r="C31" s="327">
        <f>C18/4850</f>
        <v>0</v>
      </c>
      <c r="D31" s="327">
        <f>D18/4850</f>
        <v>-43.44515463917526</v>
      </c>
      <c r="E31" s="284"/>
      <c r="F31" s="285"/>
      <c r="G31" s="285"/>
      <c r="H31" s="285"/>
      <c r="I31" s="286"/>
      <c r="J31" s="311"/>
      <c r="K31" s="328"/>
      <c r="L31" s="24"/>
      <c r="M31" s="328" t="s">
        <v>294</v>
      </c>
      <c r="N31" s="245"/>
      <c r="O31" s="245"/>
      <c r="P31" s="256"/>
      <c r="Q31" s="272"/>
      <c r="R31" s="245"/>
    </row>
    <row r="32" spans="1:18" ht="10.5" customHeight="1" thickTop="1">
      <c r="A32" s="267"/>
      <c r="B32" s="329"/>
      <c r="C32" s="329"/>
      <c r="D32" s="329"/>
      <c r="E32" s="284"/>
      <c r="F32" s="285"/>
      <c r="G32" s="285"/>
      <c r="H32" s="285"/>
      <c r="I32" s="286"/>
      <c r="J32" s="311"/>
      <c r="K32" s="260"/>
      <c r="L32" s="278"/>
      <c r="M32" s="330" t="s">
        <v>295</v>
      </c>
      <c r="N32" s="278"/>
      <c r="O32" s="278"/>
      <c r="P32" s="330"/>
      <c r="Q32" s="280"/>
      <c r="R32" s="245"/>
    </row>
    <row r="33" spans="1:18" ht="10.5" customHeight="1" thickBot="1">
      <c r="A33" s="267"/>
      <c r="B33" s="329"/>
      <c r="C33" s="329"/>
      <c r="D33" s="329"/>
      <c r="E33" s="284"/>
      <c r="F33" s="285"/>
      <c r="G33" s="285"/>
      <c r="H33" s="285"/>
      <c r="I33" s="286"/>
      <c r="J33" s="311"/>
      <c r="K33" s="331"/>
      <c r="L33" s="332"/>
      <c r="M33" s="332"/>
      <c r="N33" s="332"/>
      <c r="O33" s="332"/>
      <c r="P33" s="332"/>
      <c r="Q33" s="333"/>
      <c r="R33" s="245"/>
    </row>
    <row r="34" spans="1:18" ht="10.5" customHeight="1">
      <c r="A34" s="130"/>
      <c r="B34" s="328" t="s">
        <v>294</v>
      </c>
      <c r="C34" s="245"/>
      <c r="D34" s="334"/>
      <c r="E34" s="334"/>
      <c r="F34" s="334"/>
      <c r="G34" s="334"/>
      <c r="H34" s="334"/>
      <c r="I34" s="335"/>
      <c r="J34" s="311"/>
      <c r="K34" s="257" t="s">
        <v>296</v>
      </c>
      <c r="L34" s="336"/>
      <c r="M34" s="336"/>
      <c r="N34" s="336"/>
      <c r="O34" s="336"/>
      <c r="P34" s="336"/>
      <c r="Q34" s="337"/>
      <c r="R34" s="245"/>
    </row>
    <row r="35" spans="1:18" ht="10.5" customHeight="1">
      <c r="A35" s="267"/>
      <c r="B35" s="330" t="s">
        <v>295</v>
      </c>
      <c r="C35" s="278"/>
      <c r="D35" s="338"/>
      <c r="E35" s="338"/>
      <c r="F35" s="338"/>
      <c r="G35" s="338"/>
      <c r="H35" s="338"/>
      <c r="I35" s="339"/>
      <c r="J35" s="245"/>
      <c r="K35" s="264" t="s">
        <v>297</v>
      </c>
      <c r="L35" s="265"/>
      <c r="M35" s="265"/>
      <c r="N35" s="265"/>
      <c r="O35" s="265"/>
      <c r="P35" s="265"/>
      <c r="Q35" s="340"/>
      <c r="R35" s="245"/>
    </row>
    <row r="36" spans="1:18" ht="10.5" customHeight="1" thickBot="1">
      <c r="A36" s="331"/>
      <c r="B36" s="332"/>
      <c r="C36" s="332"/>
      <c r="D36" s="332"/>
      <c r="E36" s="332"/>
      <c r="F36" s="332"/>
      <c r="G36" s="341"/>
      <c r="H36" s="341"/>
      <c r="I36" s="342"/>
      <c r="J36" s="245"/>
      <c r="K36" s="305"/>
      <c r="L36" s="245"/>
      <c r="M36" s="245"/>
      <c r="N36" s="245"/>
      <c r="O36" s="245"/>
      <c r="P36" s="245"/>
      <c r="Q36" s="272"/>
      <c r="R36" s="245"/>
    </row>
    <row r="37" spans="1:18" ht="10.5" customHeight="1">
      <c r="A37" s="343" t="s">
        <v>298</v>
      </c>
      <c r="B37" s="344"/>
      <c r="C37" s="344"/>
      <c r="D37" s="344"/>
      <c r="E37" s="344"/>
      <c r="F37" s="344"/>
      <c r="G37" s="344"/>
      <c r="H37" s="344"/>
      <c r="I37" s="345"/>
      <c r="J37" s="315"/>
      <c r="K37" s="260" t="s">
        <v>18</v>
      </c>
      <c r="L37" s="330" t="s">
        <v>37</v>
      </c>
      <c r="M37" s="330" t="s">
        <v>37</v>
      </c>
      <c r="N37" s="330" t="s">
        <v>299</v>
      </c>
      <c r="O37" s="330" t="s">
        <v>300</v>
      </c>
      <c r="P37" s="330" t="s">
        <v>46</v>
      </c>
      <c r="Q37" s="346" t="s">
        <v>28</v>
      </c>
      <c r="R37" s="347"/>
    </row>
    <row r="38" spans="1:18" ht="10.5" customHeight="1">
      <c r="A38" s="348" t="s">
        <v>301</v>
      </c>
      <c r="B38" s="349"/>
      <c r="C38" s="349"/>
      <c r="D38" s="349"/>
      <c r="E38" s="349"/>
      <c r="F38" s="349"/>
      <c r="G38" s="349"/>
      <c r="H38" s="349"/>
      <c r="I38" s="350"/>
      <c r="J38" s="311"/>
      <c r="K38" s="260"/>
      <c r="L38" s="351" t="s">
        <v>38</v>
      </c>
      <c r="M38" s="351" t="s">
        <v>0</v>
      </c>
      <c r="N38" s="351" t="s">
        <v>302</v>
      </c>
      <c r="O38" s="351" t="s">
        <v>302</v>
      </c>
      <c r="P38" s="351" t="s">
        <v>303</v>
      </c>
      <c r="Q38" s="352" t="s">
        <v>283</v>
      </c>
      <c r="R38" s="353"/>
    </row>
    <row r="39" spans="1:18" ht="10.5" customHeight="1">
      <c r="A39" s="305"/>
      <c r="B39" s="245"/>
      <c r="C39" s="245"/>
      <c r="D39" s="245"/>
      <c r="E39" s="302"/>
      <c r="F39" s="354"/>
      <c r="G39" s="354"/>
      <c r="H39" s="354"/>
      <c r="I39" s="355"/>
      <c r="J39" s="311"/>
      <c r="K39" s="267" t="s">
        <v>304</v>
      </c>
      <c r="L39" s="284">
        <v>48500</v>
      </c>
      <c r="M39" s="284">
        <v>106700</v>
      </c>
      <c r="N39" s="284">
        <v>23872</v>
      </c>
      <c r="O39" s="284">
        <v>52409</v>
      </c>
      <c r="P39" s="284">
        <v>-435360</v>
      </c>
      <c r="Q39" s="356">
        <v>-203879</v>
      </c>
      <c r="R39" s="245"/>
    </row>
    <row r="40" spans="1:18" ht="10.5" customHeight="1">
      <c r="A40" s="260" t="s">
        <v>18</v>
      </c>
      <c r="B40" s="279" t="s">
        <v>284</v>
      </c>
      <c r="C40" s="279"/>
      <c r="D40" s="279" t="s">
        <v>284</v>
      </c>
      <c r="E40" s="275"/>
      <c r="F40" s="275" t="s">
        <v>305</v>
      </c>
      <c r="G40" s="275"/>
      <c r="H40" s="275"/>
      <c r="I40" s="276" t="s">
        <v>305</v>
      </c>
      <c r="J40" s="311"/>
      <c r="K40" s="267"/>
      <c r="L40" s="284"/>
      <c r="M40" s="284"/>
      <c r="N40" s="284"/>
      <c r="O40" s="284"/>
      <c r="P40" s="284"/>
      <c r="Q40" s="356">
        <v>0</v>
      </c>
      <c r="R40" s="245"/>
    </row>
    <row r="41" spans="1:18" ht="10.5" customHeight="1">
      <c r="A41" s="260"/>
      <c r="B41" s="262">
        <v>41912</v>
      </c>
      <c r="C41" s="262"/>
      <c r="D41" s="262">
        <v>41547</v>
      </c>
      <c r="E41" s="275"/>
      <c r="F41" s="262">
        <v>41912</v>
      </c>
      <c r="G41" s="262"/>
      <c r="H41" s="262"/>
      <c r="I41" s="263">
        <v>41547</v>
      </c>
      <c r="J41" s="311"/>
      <c r="K41" s="267" t="s">
        <v>306</v>
      </c>
      <c r="L41" s="284">
        <v>0</v>
      </c>
      <c r="M41" s="284">
        <v>0</v>
      </c>
      <c r="N41" s="284">
        <v>0</v>
      </c>
      <c r="O41" s="284">
        <v>0</v>
      </c>
      <c r="P41" s="284">
        <v>2125</v>
      </c>
      <c r="Q41" s="356">
        <v>2125</v>
      </c>
      <c r="R41" s="245"/>
    </row>
    <row r="42" spans="1:18" ht="10.5" customHeight="1">
      <c r="A42" s="267"/>
      <c r="B42" s="357" t="s">
        <v>283</v>
      </c>
      <c r="C42" s="268"/>
      <c r="D42" s="357" t="s">
        <v>283</v>
      </c>
      <c r="E42" s="275"/>
      <c r="F42" s="358" t="s">
        <v>283</v>
      </c>
      <c r="G42" s="359"/>
      <c r="H42" s="359"/>
      <c r="I42" s="360" t="s">
        <v>283</v>
      </c>
      <c r="J42" s="311"/>
      <c r="K42" s="267" t="s">
        <v>307</v>
      </c>
      <c r="L42" s="284"/>
      <c r="M42" s="284"/>
      <c r="N42" s="284"/>
      <c r="O42" s="284"/>
      <c r="P42" s="284"/>
      <c r="Q42" s="356">
        <v>0</v>
      </c>
      <c r="R42" s="245"/>
    </row>
    <row r="43" spans="1:18" ht="10.5" customHeight="1">
      <c r="A43" s="260" t="s">
        <v>19</v>
      </c>
      <c r="B43" s="275">
        <v>249128</v>
      </c>
      <c r="C43" s="275"/>
      <c r="D43" s="275">
        <v>265504</v>
      </c>
      <c r="E43" s="278"/>
      <c r="F43" s="361">
        <f>B43-190445</f>
        <v>58683</v>
      </c>
      <c r="G43" s="361"/>
      <c r="H43" s="361"/>
      <c r="I43" s="362">
        <v>66679</v>
      </c>
      <c r="J43" s="311"/>
      <c r="K43" s="267" t="s">
        <v>308</v>
      </c>
      <c r="L43" s="309">
        <f aca="true" t="shared" si="0" ref="L43:Q43">L39+L41</f>
        <v>48500</v>
      </c>
      <c r="M43" s="309">
        <f t="shared" si="0"/>
        <v>106700</v>
      </c>
      <c r="N43" s="309">
        <f t="shared" si="0"/>
        <v>23872</v>
      </c>
      <c r="O43" s="309">
        <f t="shared" si="0"/>
        <v>52409</v>
      </c>
      <c r="P43" s="309">
        <f t="shared" si="0"/>
        <v>-433235</v>
      </c>
      <c r="Q43" s="363">
        <f t="shared" si="0"/>
        <v>-201754</v>
      </c>
      <c r="R43" s="245"/>
    </row>
    <row r="44" spans="1:18" ht="10.5" customHeight="1">
      <c r="A44" s="260" t="s">
        <v>27</v>
      </c>
      <c r="B44" s="300">
        <f>233906+211</f>
        <v>234117</v>
      </c>
      <c r="C44" s="275"/>
      <c r="D44" s="300">
        <v>242974</v>
      </c>
      <c r="E44" s="364"/>
      <c r="F44" s="365">
        <f>B44-178362</f>
        <v>55755</v>
      </c>
      <c r="G44" s="361"/>
      <c r="H44" s="361"/>
      <c r="I44" s="366">
        <v>59395</v>
      </c>
      <c r="J44" s="311"/>
      <c r="K44" s="267"/>
      <c r="L44" s="278"/>
      <c r="M44" s="278"/>
      <c r="N44" s="278"/>
      <c r="O44" s="278"/>
      <c r="P44" s="278"/>
      <c r="Q44" s="280"/>
      <c r="R44" s="245"/>
    </row>
    <row r="45" spans="1:17" ht="10.5" customHeight="1">
      <c r="A45" s="260" t="s">
        <v>24</v>
      </c>
      <c r="B45" s="275">
        <f>B43-B44</f>
        <v>15011</v>
      </c>
      <c r="C45" s="275"/>
      <c r="D45" s="275">
        <v>22530</v>
      </c>
      <c r="E45" s="364"/>
      <c r="F45" s="361">
        <f>F43-F44</f>
        <v>2928</v>
      </c>
      <c r="G45" s="361"/>
      <c r="H45" s="361"/>
      <c r="I45" s="362">
        <v>7284</v>
      </c>
      <c r="J45" s="311"/>
      <c r="K45" s="260" t="s">
        <v>18</v>
      </c>
      <c r="L45" s="330" t="s">
        <v>37</v>
      </c>
      <c r="M45" s="330" t="s">
        <v>37</v>
      </c>
      <c r="N45" s="330" t="s">
        <v>299</v>
      </c>
      <c r="O45" s="330" t="s">
        <v>300</v>
      </c>
      <c r="P45" s="330" t="s">
        <v>46</v>
      </c>
      <c r="Q45" s="346" t="s">
        <v>28</v>
      </c>
    </row>
    <row r="46" spans="1:17" ht="10.5" customHeight="1">
      <c r="A46" s="260" t="s">
        <v>26</v>
      </c>
      <c r="B46" s="296">
        <f>15462-211</f>
        <v>15251</v>
      </c>
      <c r="C46" s="285"/>
      <c r="D46" s="300">
        <v>18895</v>
      </c>
      <c r="E46" s="367"/>
      <c r="F46" s="368">
        <f>B46-10009</f>
        <v>5242</v>
      </c>
      <c r="G46" s="369"/>
      <c r="H46" s="369"/>
      <c r="I46" s="370">
        <v>6734</v>
      </c>
      <c r="J46" s="311"/>
      <c r="K46" s="260"/>
      <c r="L46" s="351" t="s">
        <v>38</v>
      </c>
      <c r="M46" s="351" t="s">
        <v>0</v>
      </c>
      <c r="N46" s="351" t="s">
        <v>302</v>
      </c>
      <c r="O46" s="351" t="s">
        <v>302</v>
      </c>
      <c r="P46" s="351" t="s">
        <v>303</v>
      </c>
      <c r="Q46" s="352" t="s">
        <v>23</v>
      </c>
    </row>
    <row r="47" spans="1:17" ht="10.5" customHeight="1">
      <c r="A47" s="260" t="s">
        <v>309</v>
      </c>
      <c r="B47" s="275">
        <f>B45-B46</f>
        <v>-240</v>
      </c>
      <c r="C47" s="275"/>
      <c r="D47" s="275">
        <v>3635</v>
      </c>
      <c r="E47" s="364"/>
      <c r="F47" s="279">
        <f>F45-F46</f>
        <v>-2314</v>
      </c>
      <c r="G47" s="361"/>
      <c r="H47" s="361"/>
      <c r="I47" s="362">
        <v>550</v>
      </c>
      <c r="J47" s="311"/>
      <c r="K47" s="260"/>
      <c r="L47" s="351"/>
      <c r="M47" s="351"/>
      <c r="N47" s="351"/>
      <c r="O47" s="351"/>
      <c r="P47" s="351"/>
      <c r="Q47" s="352"/>
    </row>
    <row r="48" spans="1:17" ht="10.5" customHeight="1">
      <c r="A48" s="371" t="s">
        <v>310</v>
      </c>
      <c r="B48" s="300">
        <v>0</v>
      </c>
      <c r="C48" s="275"/>
      <c r="D48" s="300">
        <v>182</v>
      </c>
      <c r="E48" s="367"/>
      <c r="F48" s="372">
        <v>0</v>
      </c>
      <c r="G48" s="369"/>
      <c r="H48" s="369"/>
      <c r="I48" s="370">
        <v>28</v>
      </c>
      <c r="J48" s="311"/>
      <c r="K48" s="267"/>
      <c r="L48" s="373"/>
      <c r="M48" s="373"/>
      <c r="N48" s="373"/>
      <c r="O48" s="373"/>
      <c r="P48" s="373"/>
      <c r="Q48" s="374"/>
    </row>
    <row r="49" spans="1:20" ht="10.5" customHeight="1">
      <c r="A49" s="260" t="s">
        <v>311</v>
      </c>
      <c r="B49" s="275">
        <f>B47-B48</f>
        <v>-240</v>
      </c>
      <c r="C49" s="275">
        <f>C47-C48</f>
        <v>0</v>
      </c>
      <c r="D49" s="275">
        <v>3453</v>
      </c>
      <c r="E49" s="275">
        <f>E47-E48</f>
        <v>0</v>
      </c>
      <c r="F49" s="275">
        <f>F47-F48</f>
        <v>-2314</v>
      </c>
      <c r="G49" s="361"/>
      <c r="H49" s="361"/>
      <c r="I49" s="362">
        <v>522</v>
      </c>
      <c r="J49" s="256"/>
      <c r="K49" s="267" t="s">
        <v>312</v>
      </c>
      <c r="L49" s="284">
        <v>48500</v>
      </c>
      <c r="M49" s="284">
        <v>106700</v>
      </c>
      <c r="N49" s="284">
        <v>23872</v>
      </c>
      <c r="O49" s="284">
        <v>44904</v>
      </c>
      <c r="P49" s="284">
        <v>-434685</v>
      </c>
      <c r="Q49" s="356">
        <f>P49+O49+N49+M49+L49</f>
        <v>-210709</v>
      </c>
      <c r="T49" s="294"/>
    </row>
    <row r="50" spans="1:17" ht="10.5" customHeight="1">
      <c r="A50" s="260" t="s">
        <v>313</v>
      </c>
      <c r="B50" s="296">
        <v>1128</v>
      </c>
      <c r="C50" s="285"/>
      <c r="D50" s="300">
        <v>1328</v>
      </c>
      <c r="E50" s="268"/>
      <c r="F50" s="295">
        <f>B50-952</f>
        <v>176</v>
      </c>
      <c r="G50" s="269"/>
      <c r="H50" s="269"/>
      <c r="I50" s="375">
        <v>334</v>
      </c>
      <c r="J50" s="256"/>
      <c r="K50" s="267"/>
      <c r="L50" s="284"/>
      <c r="M50" s="284"/>
      <c r="N50" s="284"/>
      <c r="O50" s="284"/>
      <c r="P50" s="284"/>
      <c r="Q50" s="356"/>
    </row>
    <row r="51" spans="1:17" ht="10.5" customHeight="1" thickBot="1">
      <c r="A51" s="260" t="s">
        <v>314</v>
      </c>
      <c r="B51" s="376">
        <f>B49-B50</f>
        <v>-1368</v>
      </c>
      <c r="C51" s="275"/>
      <c r="D51" s="376">
        <v>2125</v>
      </c>
      <c r="E51" s="377"/>
      <c r="F51" s="378">
        <f>F49-F50</f>
        <v>-2490</v>
      </c>
      <c r="G51" s="361"/>
      <c r="H51" s="361"/>
      <c r="I51" s="379">
        <v>188</v>
      </c>
      <c r="J51" s="256"/>
      <c r="K51" s="267" t="s">
        <v>315</v>
      </c>
      <c r="L51" s="284">
        <v>0</v>
      </c>
      <c r="M51" s="284">
        <v>0</v>
      </c>
      <c r="N51" s="284">
        <v>0</v>
      </c>
      <c r="O51" s="284">
        <v>0</v>
      </c>
      <c r="P51" s="284">
        <f>B51</f>
        <v>-1368</v>
      </c>
      <c r="Q51" s="356">
        <f>P51</f>
        <v>-1368</v>
      </c>
    </row>
    <row r="52" spans="1:17" ht="10.5" customHeight="1" thickTop="1">
      <c r="A52" s="260"/>
      <c r="B52" s="361" t="s">
        <v>23</v>
      </c>
      <c r="C52" s="361"/>
      <c r="D52" s="361" t="s">
        <v>23</v>
      </c>
      <c r="E52" s="377"/>
      <c r="F52" s="361" t="s">
        <v>23</v>
      </c>
      <c r="G52" s="361"/>
      <c r="H52" s="361"/>
      <c r="I52" s="380" t="s">
        <v>23</v>
      </c>
      <c r="J52" s="302"/>
      <c r="K52" s="267" t="s">
        <v>316</v>
      </c>
      <c r="L52" s="284"/>
      <c r="M52" s="284"/>
      <c r="N52" s="284"/>
      <c r="O52" s="284"/>
      <c r="P52" s="284"/>
      <c r="Q52" s="356"/>
    </row>
    <row r="53" spans="1:17" ht="12" customHeight="1" thickBot="1">
      <c r="A53" s="260" t="s">
        <v>317</v>
      </c>
      <c r="B53" s="381">
        <f>B51/4850</f>
        <v>-0.2820618556701031</v>
      </c>
      <c r="C53" s="382"/>
      <c r="D53" s="381">
        <v>0.4381443298969072</v>
      </c>
      <c r="E53" s="377"/>
      <c r="F53" s="381">
        <f>F51/4850</f>
        <v>-0.51340206185567</v>
      </c>
      <c r="G53" s="381">
        <f>G51/4850</f>
        <v>0</v>
      </c>
      <c r="H53" s="383"/>
      <c r="I53" s="384">
        <v>0.03876288659793815</v>
      </c>
      <c r="J53" s="385"/>
      <c r="K53" s="267" t="s">
        <v>318</v>
      </c>
      <c r="L53" s="309">
        <f aca="true" t="shared" si="1" ref="L53:Q53">L49+L51</f>
        <v>48500</v>
      </c>
      <c r="M53" s="309">
        <f t="shared" si="1"/>
        <v>106700</v>
      </c>
      <c r="N53" s="309">
        <f t="shared" si="1"/>
        <v>23872</v>
      </c>
      <c r="O53" s="309">
        <f t="shared" si="1"/>
        <v>44904</v>
      </c>
      <c r="P53" s="309">
        <f t="shared" si="1"/>
        <v>-436053</v>
      </c>
      <c r="Q53" s="363">
        <f t="shared" si="1"/>
        <v>-212077</v>
      </c>
    </row>
    <row r="54" spans="1:17" ht="10.5" customHeight="1" thickTop="1">
      <c r="A54" s="260"/>
      <c r="B54" s="386"/>
      <c r="C54" s="386"/>
      <c r="D54" s="386"/>
      <c r="E54" s="314"/>
      <c r="F54" s="387"/>
      <c r="G54" s="387"/>
      <c r="H54" s="387"/>
      <c r="I54" s="388"/>
      <c r="J54" s="385"/>
      <c r="K54" s="305"/>
      <c r="L54" s="245"/>
      <c r="M54" s="245"/>
      <c r="N54" s="245"/>
      <c r="O54" s="245"/>
      <c r="P54" s="245"/>
      <c r="Q54" s="272"/>
    </row>
    <row r="55" spans="1:17" ht="10.5" customHeight="1">
      <c r="A55" s="260" t="s">
        <v>319</v>
      </c>
      <c r="B55" s="386"/>
      <c r="C55" s="386"/>
      <c r="D55" s="386"/>
      <c r="E55" s="314"/>
      <c r="F55" s="387"/>
      <c r="G55" s="387"/>
      <c r="H55" s="387"/>
      <c r="I55" s="388"/>
      <c r="K55" s="305"/>
      <c r="L55" s="245"/>
      <c r="M55" s="245"/>
      <c r="N55" s="245"/>
      <c r="O55" s="245"/>
      <c r="P55" s="389"/>
      <c r="Q55" s="272"/>
    </row>
    <row r="56" spans="1:17" ht="10.5" customHeight="1">
      <c r="A56" s="260" t="s">
        <v>320</v>
      </c>
      <c r="B56" s="386"/>
      <c r="C56" s="386"/>
      <c r="D56" s="386"/>
      <c r="E56" s="314"/>
      <c r="F56" s="387"/>
      <c r="G56" s="387"/>
      <c r="H56" s="387"/>
      <c r="I56" s="388"/>
      <c r="J56" s="245"/>
      <c r="K56" s="390"/>
      <c r="L56" s="277"/>
      <c r="M56" s="278"/>
      <c r="N56" s="278"/>
      <c r="O56" s="278"/>
      <c r="P56" s="330"/>
      <c r="Q56" s="280"/>
    </row>
    <row r="57" spans="1:17" ht="10.5" customHeight="1">
      <c r="A57" s="260" t="s">
        <v>321</v>
      </c>
      <c r="B57" s="386"/>
      <c r="C57" s="386"/>
      <c r="D57" s="386"/>
      <c r="E57" s="314"/>
      <c r="F57" s="387"/>
      <c r="G57" s="387"/>
      <c r="H57" s="387"/>
      <c r="I57" s="388"/>
      <c r="J57" s="315"/>
      <c r="K57" s="328"/>
      <c r="L57" s="24"/>
      <c r="M57" s="328" t="s">
        <v>294</v>
      </c>
      <c r="N57" s="245"/>
      <c r="O57" s="391"/>
      <c r="P57" s="256"/>
      <c r="Q57" s="272"/>
    </row>
    <row r="58" spans="1:17" ht="10.5" customHeight="1">
      <c r="A58" s="260"/>
      <c r="B58" s="386"/>
      <c r="C58" s="386"/>
      <c r="D58" s="386"/>
      <c r="E58" s="373"/>
      <c r="F58" s="318"/>
      <c r="G58" s="318"/>
      <c r="H58" s="318"/>
      <c r="I58" s="321"/>
      <c r="J58" s="392"/>
      <c r="K58" s="390"/>
      <c r="L58" s="278"/>
      <c r="M58" s="330" t="s">
        <v>295</v>
      </c>
      <c r="N58" s="278"/>
      <c r="O58" s="278"/>
      <c r="P58" s="330"/>
      <c r="Q58" s="280"/>
    </row>
    <row r="59" spans="1:17" ht="10.5" customHeight="1" thickBot="1">
      <c r="A59" s="260"/>
      <c r="B59" s="386"/>
      <c r="C59" s="386"/>
      <c r="D59" s="386"/>
      <c r="E59" s="373"/>
      <c r="F59" s="318"/>
      <c r="G59" s="318"/>
      <c r="H59" s="318"/>
      <c r="I59" s="321"/>
      <c r="J59" s="393"/>
      <c r="K59" s="394"/>
      <c r="L59" s="395"/>
      <c r="M59" s="395"/>
      <c r="N59" s="395"/>
      <c r="O59" s="395"/>
      <c r="P59" s="396"/>
      <c r="Q59" s="397"/>
    </row>
    <row r="60" spans="1:17" ht="10.5" customHeight="1">
      <c r="A60" s="130"/>
      <c r="B60" s="398" t="s">
        <v>294</v>
      </c>
      <c r="C60" s="398"/>
      <c r="D60" s="398"/>
      <c r="E60" s="398"/>
      <c r="F60" s="398"/>
      <c r="G60" s="399"/>
      <c r="H60" s="399"/>
      <c r="I60" s="400"/>
      <c r="J60" s="392"/>
      <c r="K60" s="278" t="s">
        <v>322</v>
      </c>
      <c r="L60" s="401"/>
      <c r="M60" s="401"/>
      <c r="N60" s="401"/>
      <c r="O60" s="401"/>
      <c r="P60" s="402"/>
      <c r="Q60" s="401"/>
    </row>
    <row r="61" spans="1:17" ht="10.5" customHeight="1" thickBot="1">
      <c r="A61" s="403"/>
      <c r="B61" s="404" t="s">
        <v>323</v>
      </c>
      <c r="C61" s="404"/>
      <c r="D61" s="404"/>
      <c r="E61" s="404"/>
      <c r="F61" s="404"/>
      <c r="G61" s="405"/>
      <c r="H61" s="405"/>
      <c r="I61" s="406"/>
      <c r="J61" s="393"/>
      <c r="K61" s="278" t="s">
        <v>324</v>
      </c>
      <c r="L61" s="278"/>
      <c r="M61" s="278"/>
      <c r="N61" s="278"/>
      <c r="O61" s="278"/>
      <c r="P61" s="278"/>
      <c r="Q61" s="278"/>
    </row>
    <row r="62" spans="2:17" ht="11.25">
      <c r="B62" s="246"/>
      <c r="C62" s="246"/>
      <c r="F62" s="246"/>
      <c r="G62" s="246"/>
      <c r="H62" s="246"/>
      <c r="I62" s="246"/>
      <c r="J62" s="392"/>
      <c r="L62" s="278"/>
      <c r="M62" s="278"/>
      <c r="N62" s="278"/>
      <c r="O62" s="278"/>
      <c r="P62" s="278"/>
      <c r="Q62" s="278"/>
    </row>
    <row r="63" spans="2:10" ht="11.25">
      <c r="B63" s="246"/>
      <c r="C63" s="246"/>
      <c r="F63" s="246"/>
      <c r="G63" s="246"/>
      <c r="H63" s="246"/>
      <c r="I63" s="246"/>
      <c r="J63" s="302"/>
    </row>
    <row r="64" spans="2:17" ht="11.25">
      <c r="B64" s="246"/>
      <c r="C64" s="246"/>
      <c r="F64" s="246"/>
      <c r="G64" s="246"/>
      <c r="H64" s="246"/>
      <c r="I64" s="246"/>
      <c r="J64" s="407"/>
      <c r="K64" s="278"/>
      <c r="L64" s="278"/>
      <c r="M64" s="278"/>
      <c r="N64" s="278"/>
      <c r="O64" s="278"/>
      <c r="P64" s="278"/>
      <c r="Q64" s="278"/>
    </row>
    <row r="65" spans="2:17" ht="11.25">
      <c r="B65" s="246"/>
      <c r="C65" s="246"/>
      <c r="F65" s="246"/>
      <c r="G65" s="246"/>
      <c r="H65" s="246"/>
      <c r="I65" s="246"/>
      <c r="J65" s="407"/>
      <c r="K65" s="278"/>
      <c r="L65" s="278"/>
      <c r="M65" s="278"/>
      <c r="N65" s="278"/>
      <c r="O65" s="278"/>
      <c r="P65" s="278"/>
      <c r="Q65" s="278"/>
    </row>
    <row r="66" spans="2:17" ht="11.25">
      <c r="B66" s="246"/>
      <c r="C66" s="246"/>
      <c r="F66" s="246"/>
      <c r="G66" s="246"/>
      <c r="H66" s="246"/>
      <c r="I66" s="246"/>
      <c r="J66" s="407"/>
      <c r="K66" s="278"/>
      <c r="L66" s="278"/>
      <c r="M66" s="278"/>
      <c r="N66" s="278"/>
      <c r="O66" s="278"/>
      <c r="P66" s="278"/>
      <c r="Q66" s="278"/>
    </row>
    <row r="67" spans="2:17" ht="11.25">
      <c r="B67" s="246"/>
      <c r="C67" s="246"/>
      <c r="F67" s="246"/>
      <c r="G67" s="246"/>
      <c r="H67" s="246"/>
      <c r="I67" s="246"/>
      <c r="J67" s="407"/>
      <c r="L67" s="278"/>
      <c r="M67" s="278"/>
      <c r="N67" s="278"/>
      <c r="O67" s="278"/>
      <c r="P67" s="278"/>
      <c r="Q67" s="278"/>
    </row>
    <row r="68" spans="2:17" ht="11.25">
      <c r="B68" s="246"/>
      <c r="C68" s="246"/>
      <c r="F68" s="246"/>
      <c r="G68" s="246"/>
      <c r="H68" s="246"/>
      <c r="I68" s="246"/>
      <c r="J68" s="408"/>
      <c r="L68" s="278"/>
      <c r="M68" s="278"/>
      <c r="N68" s="278"/>
      <c r="O68" s="278"/>
      <c r="P68" s="278"/>
      <c r="Q68" s="278"/>
    </row>
    <row r="69" spans="2:17" ht="11.25">
      <c r="B69" s="246"/>
      <c r="C69" s="246"/>
      <c r="F69" s="246"/>
      <c r="G69" s="246"/>
      <c r="H69" s="246"/>
      <c r="I69" s="246"/>
      <c r="J69" s="408"/>
      <c r="K69" s="245"/>
      <c r="L69" s="245"/>
      <c r="M69" s="245"/>
      <c r="N69" s="245"/>
      <c r="O69" s="245"/>
      <c r="P69" s="245"/>
      <c r="Q69" s="245"/>
    </row>
    <row r="70" spans="2:17" ht="11.25">
      <c r="B70" s="246"/>
      <c r="C70" s="246"/>
      <c r="F70" s="246"/>
      <c r="G70" s="246"/>
      <c r="H70" s="246"/>
      <c r="I70" s="246"/>
      <c r="J70" s="408"/>
      <c r="K70" s="245"/>
      <c r="L70" s="245"/>
      <c r="M70" s="245"/>
      <c r="N70" s="245"/>
      <c r="O70" s="245"/>
      <c r="P70" s="245"/>
      <c r="Q70" s="245"/>
    </row>
    <row r="71" spans="2:9" ht="11.25">
      <c r="B71" s="246"/>
      <c r="C71" s="246"/>
      <c r="F71" s="246"/>
      <c r="G71" s="246"/>
      <c r="H71" s="246"/>
      <c r="I71" s="246"/>
    </row>
    <row r="72" spans="2:9" ht="11.25">
      <c r="B72" s="246"/>
      <c r="C72" s="246"/>
      <c r="F72" s="246"/>
      <c r="G72" s="246"/>
      <c r="H72" s="246"/>
      <c r="I72" s="246"/>
    </row>
    <row r="73" spans="2:18" ht="11.25">
      <c r="B73" s="246"/>
      <c r="C73" s="246"/>
      <c r="F73" s="246"/>
      <c r="G73" s="246"/>
      <c r="H73" s="246"/>
      <c r="I73" s="245"/>
      <c r="J73" s="389"/>
      <c r="K73" s="373"/>
      <c r="L73" s="278"/>
      <c r="M73" s="278"/>
      <c r="N73" s="278"/>
      <c r="O73" s="278"/>
      <c r="P73" s="373"/>
      <c r="Q73" s="278"/>
      <c r="R73" s="245"/>
    </row>
    <row r="74" spans="2:18" ht="11.25">
      <c r="B74" s="246"/>
      <c r="C74" s="246"/>
      <c r="F74" s="246"/>
      <c r="G74" s="246"/>
      <c r="H74" s="246"/>
      <c r="I74" s="245"/>
      <c r="J74" s="389"/>
      <c r="K74" s="278"/>
      <c r="L74" s="278"/>
      <c r="M74" s="278"/>
      <c r="N74" s="278"/>
      <c r="O74" s="278"/>
      <c r="P74" s="278"/>
      <c r="Q74" s="278"/>
      <c r="R74" s="245"/>
    </row>
    <row r="75" spans="2:18" ht="11.25">
      <c r="B75" s="246"/>
      <c r="C75" s="246"/>
      <c r="F75" s="246"/>
      <c r="G75" s="246"/>
      <c r="H75" s="246"/>
      <c r="I75" s="245"/>
      <c r="J75" s="389"/>
      <c r="K75" s="245"/>
      <c r="L75" s="245"/>
      <c r="M75" s="245"/>
      <c r="N75" s="245"/>
      <c r="O75" s="245"/>
      <c r="P75" s="245"/>
      <c r="Q75" s="245"/>
      <c r="R75" s="245"/>
    </row>
    <row r="76" spans="2:18" ht="11.25">
      <c r="B76" s="246"/>
      <c r="C76" s="246"/>
      <c r="F76" s="246"/>
      <c r="G76" s="246"/>
      <c r="H76" s="246"/>
      <c r="I76" s="245"/>
      <c r="J76" s="245"/>
      <c r="K76" s="245"/>
      <c r="L76" s="245"/>
      <c r="M76" s="245"/>
      <c r="N76" s="245"/>
      <c r="O76" s="245"/>
      <c r="P76" s="245"/>
      <c r="Q76" s="245"/>
      <c r="R76" s="245"/>
    </row>
    <row r="77" spans="1:10" ht="11.25">
      <c r="A77" s="245"/>
      <c r="B77" s="389"/>
      <c r="C77" s="389"/>
      <c r="D77" s="245"/>
      <c r="E77" s="245"/>
      <c r="F77" s="409"/>
      <c r="G77" s="409"/>
      <c r="H77" s="409"/>
      <c r="I77" s="409"/>
      <c r="J77" s="245"/>
    </row>
    <row r="86" ht="11.25">
      <c r="K86" s="294"/>
    </row>
    <row r="88" ht="11.25">
      <c r="K88" s="412"/>
    </row>
  </sheetData>
  <mergeCells count="6">
    <mergeCell ref="B60:F60"/>
    <mergeCell ref="B61:F61"/>
    <mergeCell ref="A1:Q1"/>
    <mergeCell ref="A2:Q2"/>
    <mergeCell ref="A3:Q3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K56"/>
  <sheetViews>
    <sheetView tabSelected="1" zoomScalePageLayoutView="0" workbookViewId="0" topLeftCell="A18">
      <selection activeCell="H47" sqref="H47"/>
    </sheetView>
  </sheetViews>
  <sheetFormatPr defaultColWidth="9.140625" defaultRowHeight="12.75"/>
  <cols>
    <col min="3" max="3" width="3.7109375" style="0" customWidth="1"/>
    <col min="4" max="4" width="36.00390625" style="0" customWidth="1"/>
    <col min="5" max="5" width="4.140625" style="0" customWidth="1"/>
    <col min="6" max="6" width="6.8515625" style="0" customWidth="1"/>
    <col min="7" max="7" width="8.7109375" style="3" hidden="1" customWidth="1"/>
    <col min="8" max="8" width="15.57421875" style="0" customWidth="1"/>
    <col min="9" max="9" width="1.7109375" style="2" customWidth="1"/>
    <col min="10" max="10" width="15.140625" style="0" customWidth="1"/>
    <col min="11" max="11" width="13.140625" style="0" customWidth="1"/>
  </cols>
  <sheetData>
    <row r="1" ht="13.5" thickBot="1"/>
    <row r="2" spans="3:11" ht="15.75" customHeight="1">
      <c r="C2" s="107"/>
      <c r="D2" s="229" t="s">
        <v>50</v>
      </c>
      <c r="E2" s="230"/>
      <c r="F2" s="230"/>
      <c r="G2" s="230"/>
      <c r="H2" s="230"/>
      <c r="I2" s="230"/>
      <c r="J2" s="231"/>
      <c r="K2" s="175"/>
    </row>
    <row r="3" spans="3:11" ht="15.75">
      <c r="C3" s="131"/>
      <c r="D3" s="232" t="s">
        <v>33</v>
      </c>
      <c r="E3" s="233"/>
      <c r="F3" s="233"/>
      <c r="G3" s="233"/>
      <c r="H3" s="233"/>
      <c r="I3" s="233"/>
      <c r="J3" s="234"/>
      <c r="K3" s="168"/>
    </row>
    <row r="4" spans="3:11" ht="16.5" thickBot="1">
      <c r="C4" s="131"/>
      <c r="D4" s="232" t="s">
        <v>231</v>
      </c>
      <c r="E4" s="233"/>
      <c r="F4" s="233"/>
      <c r="G4" s="233"/>
      <c r="H4" s="233"/>
      <c r="I4" s="233"/>
      <c r="J4" s="234"/>
      <c r="K4" s="168"/>
    </row>
    <row r="5" spans="3:11" ht="13.5" thickBot="1">
      <c r="C5" s="107"/>
      <c r="D5" s="139" t="s">
        <v>64</v>
      </c>
      <c r="E5" s="140"/>
      <c r="F5" s="140"/>
      <c r="G5" s="141" t="s">
        <v>17</v>
      </c>
      <c r="H5" s="141" t="s">
        <v>227</v>
      </c>
      <c r="I5" s="163"/>
      <c r="J5" s="164" t="s">
        <v>184</v>
      </c>
      <c r="K5" s="215" t="s">
        <v>274</v>
      </c>
    </row>
    <row r="6" spans="3:11" ht="12.75">
      <c r="C6" s="131"/>
      <c r="D6" s="130"/>
      <c r="E6" s="24"/>
      <c r="F6" s="24"/>
      <c r="G6" s="37"/>
      <c r="H6" s="37">
        <v>2014</v>
      </c>
      <c r="I6" s="82"/>
      <c r="J6" s="111">
        <v>2013</v>
      </c>
      <c r="K6" s="168"/>
    </row>
    <row r="7" spans="3:11" ht="13.5" thickBot="1">
      <c r="C7" s="177"/>
      <c r="D7" s="134"/>
      <c r="E7" s="135"/>
      <c r="F7" s="135"/>
      <c r="G7" s="136"/>
      <c r="H7" s="136" t="s">
        <v>23</v>
      </c>
      <c r="I7" s="137"/>
      <c r="J7" s="138" t="s">
        <v>23</v>
      </c>
      <c r="K7" s="178"/>
    </row>
    <row r="8" spans="3:11" ht="13.5" thickBot="1">
      <c r="C8" s="107"/>
      <c r="D8" s="179"/>
      <c r="E8" s="179"/>
      <c r="F8" s="179" t="s">
        <v>248</v>
      </c>
      <c r="G8" s="141"/>
      <c r="H8" s="141"/>
      <c r="I8" s="163"/>
      <c r="J8" s="141"/>
      <c r="K8" s="175"/>
    </row>
    <row r="9" spans="3:11" ht="12.75">
      <c r="C9" s="131"/>
      <c r="D9" s="139" t="s">
        <v>7</v>
      </c>
      <c r="E9" s="140"/>
      <c r="F9" s="140"/>
      <c r="G9" s="141"/>
      <c r="H9" s="142">
        <f>SUM(H10:H11)</f>
        <v>125587983</v>
      </c>
      <c r="I9" s="143"/>
      <c r="J9" s="144">
        <f>SUM(J10:J11)</f>
        <v>130581406</v>
      </c>
      <c r="K9" s="168"/>
    </row>
    <row r="10" spans="3:11" ht="12.75">
      <c r="C10" s="131"/>
      <c r="D10" s="145" t="s">
        <v>34</v>
      </c>
      <c r="E10" s="26"/>
      <c r="F10" s="110"/>
      <c r="G10" s="146"/>
      <c r="H10" s="11">
        <f>111221375-'N-5'!D67-'N-5'!D103</f>
        <v>106227952</v>
      </c>
      <c r="I10" s="21"/>
      <c r="J10" s="147">
        <f>111221375</f>
        <v>111221375</v>
      </c>
      <c r="K10" s="168"/>
    </row>
    <row r="11" spans="3:11" ht="12.75">
      <c r="C11" s="131"/>
      <c r="D11" s="145" t="s">
        <v>51</v>
      </c>
      <c r="E11" s="26"/>
      <c r="F11" s="110">
        <v>1</v>
      </c>
      <c r="G11" s="146">
        <v>3</v>
      </c>
      <c r="H11" s="17">
        <f>'N-2'!D7</f>
        <v>19360031</v>
      </c>
      <c r="I11" s="21"/>
      <c r="J11" s="149">
        <v>19360031</v>
      </c>
      <c r="K11" s="168"/>
    </row>
    <row r="12" spans="3:11" ht="12.75">
      <c r="C12" s="131"/>
      <c r="D12" s="145"/>
      <c r="E12" s="26"/>
      <c r="F12" s="110"/>
      <c r="G12" s="110"/>
      <c r="H12" s="10"/>
      <c r="I12" s="21"/>
      <c r="J12" s="150"/>
      <c r="K12" s="168"/>
    </row>
    <row r="13" spans="3:11" ht="12.75">
      <c r="C13" s="131"/>
      <c r="D13" s="130" t="s">
        <v>8</v>
      </c>
      <c r="E13" s="24"/>
      <c r="F13" s="37"/>
      <c r="G13" s="110"/>
      <c r="H13" s="10">
        <f>SUM(H14:H17)</f>
        <v>259269157</v>
      </c>
      <c r="I13" s="10">
        <f>SUM(I14:I17)</f>
        <v>0</v>
      </c>
      <c r="J13" s="150">
        <f>SUM(J14:J17)</f>
        <v>273727484</v>
      </c>
      <c r="K13" s="168"/>
    </row>
    <row r="14" spans="3:11" ht="12.75">
      <c r="C14" s="131"/>
      <c r="D14" s="151" t="s">
        <v>52</v>
      </c>
      <c r="E14" s="91"/>
      <c r="F14" s="180">
        <v>2</v>
      </c>
      <c r="G14" s="146">
        <v>4</v>
      </c>
      <c r="H14" s="11">
        <f>'N-2'!D15</f>
        <v>109175829</v>
      </c>
      <c r="I14" s="133"/>
      <c r="J14" s="147">
        <v>121173271</v>
      </c>
      <c r="K14" s="168"/>
    </row>
    <row r="15" spans="3:11" ht="12.75">
      <c r="C15" s="131"/>
      <c r="D15" s="151" t="s">
        <v>53</v>
      </c>
      <c r="E15" s="91"/>
      <c r="F15" s="180">
        <v>3</v>
      </c>
      <c r="G15" s="146">
        <v>5</v>
      </c>
      <c r="H15" s="14">
        <f>'N-2'!D23</f>
        <v>119118979</v>
      </c>
      <c r="I15" s="133"/>
      <c r="J15" s="148">
        <v>114976099</v>
      </c>
      <c r="K15" s="168"/>
    </row>
    <row r="16" spans="3:11" ht="12.75">
      <c r="C16" s="131"/>
      <c r="D16" s="151" t="s">
        <v>48</v>
      </c>
      <c r="E16" s="91"/>
      <c r="F16" s="180">
        <v>4</v>
      </c>
      <c r="G16" s="146">
        <v>6</v>
      </c>
      <c r="H16" s="14">
        <f>'N-2'!D40</f>
        <v>27136234</v>
      </c>
      <c r="I16" s="133"/>
      <c r="J16" s="148">
        <v>28358521</v>
      </c>
      <c r="K16" s="176"/>
    </row>
    <row r="17" spans="3:11" ht="12.75">
      <c r="C17" s="131"/>
      <c r="D17" s="151" t="s">
        <v>139</v>
      </c>
      <c r="E17" s="91"/>
      <c r="F17" s="180">
        <v>5</v>
      </c>
      <c r="G17" s="146">
        <v>7</v>
      </c>
      <c r="H17" s="17">
        <f>'N-2'!D62</f>
        <v>3838115</v>
      </c>
      <c r="I17" s="133"/>
      <c r="J17" s="149">
        <v>9219593</v>
      </c>
      <c r="K17" s="168"/>
    </row>
    <row r="18" spans="3:11" ht="12.75">
      <c r="C18" s="131"/>
      <c r="D18" s="151"/>
      <c r="E18" s="91"/>
      <c r="F18" s="180"/>
      <c r="G18" s="110"/>
      <c r="H18" s="21"/>
      <c r="I18" s="21"/>
      <c r="J18" s="152"/>
      <c r="K18" s="168"/>
    </row>
    <row r="19" spans="3:11" ht="13.5" thickBot="1">
      <c r="C19" s="131"/>
      <c r="D19" s="171" t="s">
        <v>225</v>
      </c>
      <c r="E19" s="24"/>
      <c r="F19" s="37"/>
      <c r="G19" s="95"/>
      <c r="H19" s="12">
        <f>H9+H13</f>
        <v>384857140</v>
      </c>
      <c r="I19" s="21"/>
      <c r="J19" s="153">
        <f>J9+J13</f>
        <v>404308890</v>
      </c>
      <c r="K19" s="168"/>
    </row>
    <row r="20" spans="3:11" ht="13.5" thickTop="1">
      <c r="C20" s="131"/>
      <c r="D20" s="145"/>
      <c r="E20" s="26"/>
      <c r="F20" s="110"/>
      <c r="G20" s="110"/>
      <c r="H20" s="10"/>
      <c r="I20" s="21"/>
      <c r="J20" s="150"/>
      <c r="K20" s="168"/>
    </row>
    <row r="21" spans="3:11" ht="12.75">
      <c r="C21" s="131"/>
      <c r="D21" s="130" t="s">
        <v>65</v>
      </c>
      <c r="E21" s="24"/>
      <c r="F21" s="37"/>
      <c r="G21" s="37"/>
      <c r="H21" s="23"/>
      <c r="I21" s="23"/>
      <c r="J21" s="154"/>
      <c r="K21" s="168"/>
    </row>
    <row r="22" spans="3:11" ht="12.75">
      <c r="C22" s="131"/>
      <c r="D22" s="145"/>
      <c r="E22" s="26"/>
      <c r="F22" s="110"/>
      <c r="G22" s="37"/>
      <c r="H22" s="23"/>
      <c r="I22" s="23"/>
      <c r="J22" s="154"/>
      <c r="K22" s="168"/>
    </row>
    <row r="23" spans="3:11" ht="12.75">
      <c r="C23" s="131"/>
      <c r="D23" s="155" t="s">
        <v>14</v>
      </c>
      <c r="E23" s="156"/>
      <c r="F23" s="181"/>
      <c r="G23" s="110"/>
      <c r="H23" s="10">
        <f>SUM(H24:H27)</f>
        <v>-212077373</v>
      </c>
      <c r="I23" s="21"/>
      <c r="J23" s="150">
        <f>J24+J25+J26+J27</f>
        <v>-210709096</v>
      </c>
      <c r="K23" s="168"/>
    </row>
    <row r="24" spans="3:11" ht="12.75">
      <c r="C24" s="131"/>
      <c r="D24" s="151" t="s">
        <v>44</v>
      </c>
      <c r="E24" s="91"/>
      <c r="F24" s="180">
        <v>6</v>
      </c>
      <c r="G24" s="146">
        <v>8</v>
      </c>
      <c r="H24" s="11">
        <v>48500000</v>
      </c>
      <c r="I24" s="21"/>
      <c r="J24" s="147">
        <v>48500000</v>
      </c>
      <c r="K24" s="168"/>
    </row>
    <row r="25" spans="3:11" ht="12.75">
      <c r="C25" s="131"/>
      <c r="D25" s="151" t="s">
        <v>12</v>
      </c>
      <c r="E25" s="91"/>
      <c r="F25" s="180">
        <v>7</v>
      </c>
      <c r="G25" s="110">
        <v>9</v>
      </c>
      <c r="H25" s="14">
        <v>106700000</v>
      </c>
      <c r="I25" s="21"/>
      <c r="J25" s="148">
        <v>106700000</v>
      </c>
      <c r="K25" s="168"/>
    </row>
    <row r="26" spans="3:11" ht="12.75">
      <c r="C26" s="131"/>
      <c r="D26" s="151" t="s">
        <v>59</v>
      </c>
      <c r="E26" s="91"/>
      <c r="F26" s="180">
        <v>8</v>
      </c>
      <c r="G26" s="110">
        <v>10</v>
      </c>
      <c r="H26" s="14">
        <f>'N-4'!D12</f>
        <v>68775938</v>
      </c>
      <c r="I26" s="21"/>
      <c r="J26" s="148">
        <v>68775938</v>
      </c>
      <c r="K26" s="168"/>
    </row>
    <row r="27" spans="3:11" ht="12.75">
      <c r="C27" s="131"/>
      <c r="D27" s="151" t="s">
        <v>45</v>
      </c>
      <c r="E27" s="91"/>
      <c r="F27" s="180">
        <v>9</v>
      </c>
      <c r="G27" s="110">
        <v>11</v>
      </c>
      <c r="H27" s="17">
        <f>'N-4'!D31</f>
        <v>-436053311</v>
      </c>
      <c r="I27" s="21"/>
      <c r="J27" s="149">
        <v>-434685034</v>
      </c>
      <c r="K27" s="168"/>
    </row>
    <row r="28" spans="3:11" ht="12.75">
      <c r="C28" s="131"/>
      <c r="D28" s="151"/>
      <c r="E28" s="91"/>
      <c r="F28" s="180"/>
      <c r="G28" s="110"/>
      <c r="H28" s="21"/>
      <c r="I28" s="21"/>
      <c r="J28" s="152"/>
      <c r="K28" s="168"/>
    </row>
    <row r="29" spans="3:11" ht="12.75">
      <c r="C29" s="131"/>
      <c r="D29" s="155" t="s">
        <v>61</v>
      </c>
      <c r="E29" s="156"/>
      <c r="F29" s="181"/>
      <c r="G29" s="110"/>
      <c r="H29" s="10">
        <f>SUM(H30:H31)</f>
        <v>117753838</v>
      </c>
      <c r="I29" s="10">
        <f>SUM(I30:I31)</f>
        <v>0</v>
      </c>
      <c r="J29" s="150">
        <f>SUM(J30:J31)</f>
        <v>127832688</v>
      </c>
      <c r="K29" s="168"/>
    </row>
    <row r="30" spans="3:11" ht="12.75">
      <c r="C30" s="131"/>
      <c r="D30" s="151" t="s">
        <v>63</v>
      </c>
      <c r="E30" s="91"/>
      <c r="F30" s="180">
        <v>10</v>
      </c>
      <c r="G30" s="110">
        <v>12</v>
      </c>
      <c r="H30" s="11">
        <f>60553838</f>
        <v>60553838</v>
      </c>
      <c r="I30" s="21"/>
      <c r="J30" s="147">
        <v>70632688</v>
      </c>
      <c r="K30" s="168"/>
    </row>
    <row r="31" spans="3:11" ht="12.75">
      <c r="C31" s="131"/>
      <c r="D31" s="151" t="s">
        <v>62</v>
      </c>
      <c r="E31" s="91"/>
      <c r="F31" s="180">
        <v>11</v>
      </c>
      <c r="G31" s="110">
        <v>13</v>
      </c>
      <c r="H31" s="17">
        <v>57200000</v>
      </c>
      <c r="I31" s="21"/>
      <c r="J31" s="149">
        <v>57200000</v>
      </c>
      <c r="K31" s="168"/>
    </row>
    <row r="32" spans="3:11" ht="12.75">
      <c r="C32" s="131"/>
      <c r="D32" s="151"/>
      <c r="E32" s="91"/>
      <c r="F32" s="180"/>
      <c r="G32" s="110"/>
      <c r="H32" s="21"/>
      <c r="I32" s="21"/>
      <c r="J32" s="152"/>
      <c r="K32" s="168"/>
    </row>
    <row r="33" spans="3:11" ht="12.75">
      <c r="C33" s="131"/>
      <c r="D33" s="130" t="s">
        <v>9</v>
      </c>
      <c r="E33" s="24"/>
      <c r="F33" s="37"/>
      <c r="G33" s="110"/>
      <c r="H33" s="10">
        <f>H34+H35+H36+H37+H38+H39+H40</f>
        <v>479180675</v>
      </c>
      <c r="I33" s="10">
        <f>I34+I35+I36+I37+I38+I39+I40</f>
        <v>0</v>
      </c>
      <c r="J33" s="10">
        <f>J34+J35+J36+J37+J38+J39+J40</f>
        <v>487185298</v>
      </c>
      <c r="K33" s="168"/>
    </row>
    <row r="34" spans="3:11" ht="12.75">
      <c r="C34" s="131"/>
      <c r="D34" s="131" t="s">
        <v>57</v>
      </c>
      <c r="E34" s="114"/>
      <c r="F34" s="132">
        <v>12</v>
      </c>
      <c r="G34" s="132">
        <v>14</v>
      </c>
      <c r="H34" s="11">
        <f>'N-4'!D43</f>
        <v>359535025</v>
      </c>
      <c r="I34" s="133"/>
      <c r="J34" s="147">
        <v>359535025</v>
      </c>
      <c r="K34" s="168"/>
    </row>
    <row r="35" spans="3:11" ht="12.75">
      <c r="C35" s="131"/>
      <c r="D35" s="131" t="s">
        <v>54</v>
      </c>
      <c r="E35" s="114"/>
      <c r="F35" s="182">
        <v>13</v>
      </c>
      <c r="G35" s="110">
        <v>15</v>
      </c>
      <c r="H35" s="14">
        <f>60254892+2400000</f>
        <v>62654892</v>
      </c>
      <c r="I35" s="133"/>
      <c r="J35" s="148">
        <v>70668216</v>
      </c>
      <c r="K35" s="168"/>
    </row>
    <row r="36" spans="3:11" ht="12.75">
      <c r="C36" s="131"/>
      <c r="D36" s="131" t="s">
        <v>58</v>
      </c>
      <c r="E36" s="114"/>
      <c r="F36" s="182">
        <v>14</v>
      </c>
      <c r="G36" s="110">
        <v>16</v>
      </c>
      <c r="H36" s="14">
        <f>'N-4'!D65</f>
        <v>49154177</v>
      </c>
      <c r="I36" s="133"/>
      <c r="J36" s="148">
        <v>50273592</v>
      </c>
      <c r="K36" s="168"/>
    </row>
    <row r="37" spans="3:11" ht="12.75">
      <c r="C37" s="131"/>
      <c r="D37" s="151" t="s">
        <v>60</v>
      </c>
      <c r="E37" s="91"/>
      <c r="F37" s="180"/>
      <c r="G37" s="110"/>
      <c r="H37" s="14">
        <v>1091869</v>
      </c>
      <c r="I37" s="21"/>
      <c r="J37" s="148">
        <v>1091869</v>
      </c>
      <c r="K37" s="168"/>
    </row>
    <row r="38" spans="3:11" ht="12.75">
      <c r="C38" s="131"/>
      <c r="D38" s="151" t="s">
        <v>140</v>
      </c>
      <c r="E38" s="91"/>
      <c r="F38" s="180">
        <v>15</v>
      </c>
      <c r="G38" s="110">
        <v>17</v>
      </c>
      <c r="H38" s="14">
        <f>'N-4'!D76</f>
        <v>117655</v>
      </c>
      <c r="I38" s="21"/>
      <c r="J38" s="148">
        <v>117655</v>
      </c>
      <c r="K38" s="168"/>
    </row>
    <row r="39" spans="3:11" ht="12.75">
      <c r="C39" s="131"/>
      <c r="D39" s="131" t="s">
        <v>55</v>
      </c>
      <c r="E39" s="114"/>
      <c r="F39" s="182">
        <v>16</v>
      </c>
      <c r="G39" s="110">
        <v>18</v>
      </c>
      <c r="H39" s="14">
        <f>'N-4'!D85</f>
        <v>5976116</v>
      </c>
      <c r="I39" s="133"/>
      <c r="J39" s="148">
        <v>4848000</v>
      </c>
      <c r="K39" s="168"/>
    </row>
    <row r="40" spans="3:11" ht="12.75">
      <c r="C40" s="131"/>
      <c r="D40" s="131" t="s">
        <v>56</v>
      </c>
      <c r="E40" s="114"/>
      <c r="F40" s="132"/>
      <c r="G40" s="110"/>
      <c r="H40" s="17">
        <v>650941</v>
      </c>
      <c r="I40" s="133"/>
      <c r="J40" s="149">
        <v>650941</v>
      </c>
      <c r="K40" s="168"/>
    </row>
    <row r="41" spans="3:11" ht="12.75">
      <c r="C41" s="131"/>
      <c r="D41" s="131"/>
      <c r="E41" s="114"/>
      <c r="F41" s="132"/>
      <c r="G41" s="110"/>
      <c r="H41" s="21"/>
      <c r="I41" s="133"/>
      <c r="J41" s="152"/>
      <c r="K41" s="168"/>
    </row>
    <row r="42" spans="3:11" ht="13.5" thickBot="1">
      <c r="C42" s="131"/>
      <c r="D42" s="155" t="s">
        <v>226</v>
      </c>
      <c r="E42" s="156"/>
      <c r="F42" s="181"/>
      <c r="G42" s="95" t="s">
        <v>10</v>
      </c>
      <c r="H42" s="12">
        <f>H23+H29+H33</f>
        <v>384857140</v>
      </c>
      <c r="I42" s="21"/>
      <c r="J42" s="153">
        <f>J23+J29+J33</f>
        <v>404308890</v>
      </c>
      <c r="K42" s="168"/>
    </row>
    <row r="43" spans="3:11" ht="13.5" thickTop="1">
      <c r="C43" s="131"/>
      <c r="D43" s="155"/>
      <c r="E43" s="156"/>
      <c r="F43" s="181"/>
      <c r="G43" s="95"/>
      <c r="H43" s="10"/>
      <c r="I43" s="21"/>
      <c r="J43" s="150"/>
      <c r="K43" s="168"/>
    </row>
    <row r="44" spans="3:11" ht="13.5" thickBot="1">
      <c r="C44" s="177"/>
      <c r="D44" s="157" t="s">
        <v>183</v>
      </c>
      <c r="E44" s="158"/>
      <c r="F44" s="183"/>
      <c r="G44" s="159"/>
      <c r="H44" s="160">
        <f>H23/4850000</f>
        <v>-43.727293402061854</v>
      </c>
      <c r="I44" s="161"/>
      <c r="J44" s="162">
        <f>J23/4850000</f>
        <v>-43.44517443298969</v>
      </c>
      <c r="K44" s="178"/>
    </row>
    <row r="45" spans="4:10" ht="12.75">
      <c r="D45" s="38"/>
      <c r="E45" s="38"/>
      <c r="F45" s="38"/>
      <c r="G45" s="6"/>
      <c r="H45" s="81"/>
      <c r="I45" s="16"/>
      <c r="J45" s="81"/>
    </row>
    <row r="46" spans="7:10" ht="12.75">
      <c r="G46"/>
      <c r="I46"/>
      <c r="J46" s="19"/>
    </row>
    <row r="47" spans="7:10" ht="12.75">
      <c r="G47"/>
      <c r="H47" s="19">
        <f>H19-H42</f>
        <v>0</v>
      </c>
      <c r="I47" s="19">
        <f>I19-I42</f>
        <v>0</v>
      </c>
      <c r="J47" s="19">
        <f>J19-J42</f>
        <v>0</v>
      </c>
    </row>
    <row r="48" spans="7:10" ht="12.75">
      <c r="G48"/>
      <c r="H48" s="19"/>
      <c r="I48"/>
      <c r="J48" s="19"/>
    </row>
    <row r="49" spans="4:8" ht="12.75">
      <c r="D49" s="1"/>
      <c r="E49" s="1"/>
      <c r="F49" s="1"/>
      <c r="G49" s="4"/>
      <c r="H49" s="1"/>
    </row>
    <row r="51" spans="7:9" ht="12.75">
      <c r="G51"/>
      <c r="I51"/>
    </row>
    <row r="52" spans="7:9" ht="12.75">
      <c r="G52"/>
      <c r="I52"/>
    </row>
    <row r="53" spans="7:9" ht="12.75">
      <c r="G53"/>
      <c r="H53" s="1"/>
      <c r="I53" s="1"/>
    </row>
    <row r="54" spans="7:9" ht="12.75">
      <c r="G54"/>
      <c r="H54" s="1"/>
      <c r="I54" s="1"/>
    </row>
    <row r="55" spans="4:9" ht="12.75">
      <c r="D55" s="1"/>
      <c r="E55" s="1"/>
      <c r="F55" s="1"/>
      <c r="G55" s="1"/>
      <c r="I55" s="1"/>
    </row>
    <row r="56" spans="4:9" ht="12.75">
      <c r="D56" s="1"/>
      <c r="E56" s="1"/>
      <c r="F56" s="1"/>
      <c r="G56" s="1"/>
      <c r="I56"/>
    </row>
  </sheetData>
  <sheetProtection/>
  <mergeCells count="3">
    <mergeCell ref="D2:J2"/>
    <mergeCell ref="D3:J3"/>
    <mergeCell ref="D4:J4"/>
  </mergeCells>
  <printOptions horizontalCentered="1"/>
  <pageMargins left="0.16" right="0.23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zoomScalePageLayoutView="0" workbookViewId="0" topLeftCell="A20">
      <selection activeCell="A49" sqref="A49"/>
    </sheetView>
  </sheetViews>
  <sheetFormatPr defaultColWidth="9.140625" defaultRowHeight="12.75"/>
  <cols>
    <col min="1" max="1" width="31.421875" style="7" customWidth="1"/>
    <col min="2" max="2" width="1.57421875" style="7" hidden="1" customWidth="1"/>
    <col min="3" max="3" width="7.421875" style="7" customWidth="1"/>
    <col min="4" max="4" width="15.7109375" style="9" customWidth="1"/>
    <col min="5" max="5" width="9.57421875" style="7" hidden="1" customWidth="1"/>
    <col min="6" max="6" width="1.7109375" style="7" customWidth="1"/>
    <col min="7" max="7" width="14.140625" style="7" customWidth="1"/>
    <col min="8" max="8" width="10.421875" style="7" hidden="1" customWidth="1"/>
    <col min="9" max="9" width="8.57421875" style="7" customWidth="1"/>
    <col min="10" max="10" width="11.00390625" style="7" customWidth="1"/>
    <col min="11" max="11" width="9.140625" style="7" customWidth="1"/>
    <col min="12" max="12" width="14.140625" style="7" customWidth="1"/>
    <col min="13" max="16384" width="9.140625" style="7" customWidth="1"/>
  </cols>
  <sheetData>
    <row r="1" ht="13.5" thickBot="1"/>
    <row r="2" spans="1:10" ht="15.75">
      <c r="A2" s="229" t="s">
        <v>50</v>
      </c>
      <c r="B2" s="230"/>
      <c r="C2" s="230"/>
      <c r="D2" s="230"/>
      <c r="E2" s="230"/>
      <c r="F2" s="230"/>
      <c r="G2" s="230"/>
      <c r="H2" s="188"/>
      <c r="I2" s="179"/>
      <c r="J2" s="199"/>
    </row>
    <row r="3" spans="1:10" ht="15.75">
      <c r="A3" s="232" t="s">
        <v>272</v>
      </c>
      <c r="B3" s="233"/>
      <c r="C3" s="233"/>
      <c r="D3" s="233"/>
      <c r="E3" s="233"/>
      <c r="F3" s="233"/>
      <c r="G3" s="233"/>
      <c r="H3" s="189"/>
      <c r="I3" s="26"/>
      <c r="J3" s="200"/>
    </row>
    <row r="4" spans="1:10" ht="15.75">
      <c r="A4" s="232" t="s">
        <v>237</v>
      </c>
      <c r="B4" s="233"/>
      <c r="C4" s="233"/>
      <c r="D4" s="233"/>
      <c r="E4" s="233"/>
      <c r="F4" s="233"/>
      <c r="G4" s="233"/>
      <c r="H4" s="189"/>
      <c r="I4" s="26"/>
      <c r="J4" s="200"/>
    </row>
    <row r="5" spans="1:10" ht="13.5" thickBot="1">
      <c r="A5" s="145"/>
      <c r="B5" s="26"/>
      <c r="C5" s="26"/>
      <c r="D5" s="110"/>
      <c r="E5" s="26"/>
      <c r="F5" s="26"/>
      <c r="G5" s="26"/>
      <c r="H5" s="26"/>
      <c r="I5" s="26"/>
      <c r="J5" s="200"/>
    </row>
    <row r="6" spans="1:10" ht="13.5" thickBot="1">
      <c r="A6" s="139" t="s">
        <v>18</v>
      </c>
      <c r="B6" s="141" t="s">
        <v>17</v>
      </c>
      <c r="C6" s="141" t="s">
        <v>178</v>
      </c>
      <c r="D6" s="204">
        <v>2014</v>
      </c>
      <c r="E6" s="141" t="s">
        <v>202</v>
      </c>
      <c r="F6" s="163"/>
      <c r="G6" s="204">
        <v>2013</v>
      </c>
      <c r="H6" s="141" t="s">
        <v>202</v>
      </c>
      <c r="I6" s="220" t="s">
        <v>193</v>
      </c>
      <c r="J6" s="215" t="s">
        <v>229</v>
      </c>
    </row>
    <row r="7" spans="1:10" ht="12.75">
      <c r="A7" s="145"/>
      <c r="B7" s="110"/>
      <c r="C7" s="37" t="s">
        <v>249</v>
      </c>
      <c r="D7" s="205" t="s">
        <v>23</v>
      </c>
      <c r="E7" s="37" t="s">
        <v>203</v>
      </c>
      <c r="F7" s="82"/>
      <c r="G7" s="205" t="s">
        <v>23</v>
      </c>
      <c r="H7" s="37" t="s">
        <v>203</v>
      </c>
      <c r="I7" s="221" t="s">
        <v>196</v>
      </c>
      <c r="J7" s="216" t="s">
        <v>194</v>
      </c>
    </row>
    <row r="8" spans="1:10" ht="13.5" thickBot="1">
      <c r="A8" s="134"/>
      <c r="B8" s="136"/>
      <c r="C8" s="136"/>
      <c r="D8" s="206" t="s">
        <v>228</v>
      </c>
      <c r="E8" s="195">
        <v>2012</v>
      </c>
      <c r="F8" s="137"/>
      <c r="G8" s="206" t="s">
        <v>228</v>
      </c>
      <c r="H8" s="214">
        <v>2011</v>
      </c>
      <c r="I8" s="222"/>
      <c r="J8" s="203"/>
    </row>
    <row r="9" spans="1:12" ht="12.75">
      <c r="A9" s="139" t="s">
        <v>19</v>
      </c>
      <c r="B9" s="196">
        <v>19</v>
      </c>
      <c r="C9" s="196">
        <v>17</v>
      </c>
      <c r="D9" s="207">
        <f>'N-5'!D2</f>
        <v>249128018</v>
      </c>
      <c r="E9" s="198"/>
      <c r="F9" s="179"/>
      <c r="G9" s="207">
        <f>'N-5'!F2</f>
        <v>265503897</v>
      </c>
      <c r="H9" s="197"/>
      <c r="I9" s="217">
        <f>(D9-G9)/G9*100</f>
        <v>-6.1678488282226605</v>
      </c>
      <c r="J9" s="199"/>
      <c r="L9" s="170"/>
    </row>
    <row r="10" spans="1:12" ht="12.75">
      <c r="A10" s="130"/>
      <c r="B10" s="110"/>
      <c r="C10" s="110"/>
      <c r="D10" s="208"/>
      <c r="E10" s="109"/>
      <c r="F10" s="26"/>
      <c r="G10" s="208"/>
      <c r="H10" s="27"/>
      <c r="I10" s="218"/>
      <c r="J10" s="200"/>
      <c r="L10" s="170"/>
    </row>
    <row r="11" spans="1:12" ht="12.75">
      <c r="A11" s="130"/>
      <c r="B11" s="110"/>
      <c r="C11" s="110"/>
      <c r="D11" s="228"/>
      <c r="E11" s="191"/>
      <c r="F11" s="191"/>
      <c r="G11" s="228"/>
      <c r="H11" s="191"/>
      <c r="I11" s="218"/>
      <c r="J11" s="200"/>
      <c r="L11" s="22"/>
    </row>
    <row r="12" spans="1:12" ht="12.75">
      <c r="A12" s="130" t="s">
        <v>27</v>
      </c>
      <c r="B12" s="110">
        <v>20</v>
      </c>
      <c r="C12" s="110">
        <v>18</v>
      </c>
      <c r="D12" s="208">
        <f>'N-5'!D17</f>
        <v>234116977</v>
      </c>
      <c r="E12" s="108">
        <f>D12/D9*100</f>
        <v>93.97456732465956</v>
      </c>
      <c r="F12" s="26"/>
      <c r="G12" s="208">
        <f>'N-5'!F17</f>
        <v>242973755</v>
      </c>
      <c r="H12" s="192">
        <f>G12/G9*100</f>
        <v>91.51419536414564</v>
      </c>
      <c r="I12" s="218">
        <f aca="true" t="shared" si="0" ref="I12:I35">(D12-G12)/G12*100</f>
        <v>-3.6451583011506736</v>
      </c>
      <c r="J12" s="200"/>
      <c r="L12" s="173"/>
    </row>
    <row r="13" spans="1:12" ht="12.75">
      <c r="A13" s="130"/>
      <c r="B13" s="110"/>
      <c r="C13" s="110"/>
      <c r="D13" s="208"/>
      <c r="E13" s="108"/>
      <c r="F13" s="26"/>
      <c r="G13" s="208"/>
      <c r="H13" s="192"/>
      <c r="I13" s="218"/>
      <c r="J13" s="200"/>
      <c r="L13" s="173"/>
    </row>
    <row r="14" spans="1:10" ht="12.75">
      <c r="A14" s="130"/>
      <c r="B14" s="110"/>
      <c r="C14" s="110"/>
      <c r="D14" s="228"/>
      <c r="E14" s="191"/>
      <c r="F14" s="191"/>
      <c r="G14" s="228"/>
      <c r="H14" s="191"/>
      <c r="I14" s="218"/>
      <c r="J14" s="200"/>
    </row>
    <row r="15" spans="1:10" ht="12.75">
      <c r="A15" s="130" t="s">
        <v>277</v>
      </c>
      <c r="B15" s="110"/>
      <c r="C15" s="110"/>
      <c r="D15" s="228">
        <f>D12-'N-5'!D68-'N-5'!D26-'N-5'!D85</f>
        <v>207957602</v>
      </c>
      <c r="E15" s="228">
        <f>E12-'N-5'!E68-'N-5'!E26-'N-5'!E85</f>
        <v>93.97456732465956</v>
      </c>
      <c r="F15" s="228"/>
      <c r="G15" s="228">
        <f>(G12-'N-5'!F26-'N-5'!F68-'N-5'!F85)</f>
        <v>213683584</v>
      </c>
      <c r="H15" s="228">
        <f>H12-'N-5'!H68-'N-5'!H26-'N-5'!H85</f>
        <v>91.51419536414564</v>
      </c>
      <c r="I15" s="218">
        <f t="shared" si="0"/>
        <v>-2.6796546055685777</v>
      </c>
      <c r="J15" s="200"/>
    </row>
    <row r="16" spans="1:10" ht="12.75">
      <c r="A16" s="130"/>
      <c r="B16" s="110"/>
      <c r="C16" s="110"/>
      <c r="D16" s="228"/>
      <c r="E16" s="191"/>
      <c r="F16" s="191"/>
      <c r="G16" s="228"/>
      <c r="H16" s="191"/>
      <c r="I16" s="218"/>
      <c r="J16" s="200"/>
    </row>
    <row r="17" spans="1:10" ht="12.75">
      <c r="A17" s="130"/>
      <c r="B17" s="110"/>
      <c r="C17" s="110"/>
      <c r="D17" s="209"/>
      <c r="E17" s="26"/>
      <c r="F17" s="26"/>
      <c r="G17" s="209"/>
      <c r="H17" s="191"/>
      <c r="I17" s="218"/>
      <c r="J17" s="200"/>
    </row>
    <row r="18" spans="1:10" ht="12.75">
      <c r="A18" s="130" t="s">
        <v>24</v>
      </c>
      <c r="B18" s="110"/>
      <c r="C18" s="110"/>
      <c r="D18" s="210">
        <f>D9-D12</f>
        <v>15011041</v>
      </c>
      <c r="E18" s="108">
        <f>D18/D9*100</f>
        <v>6.025432675340435</v>
      </c>
      <c r="F18" s="24"/>
      <c r="G18" s="210">
        <f>G9-G12</f>
        <v>22530142</v>
      </c>
      <c r="H18" s="193">
        <f>G18/G9*100</f>
        <v>8.485804635854366</v>
      </c>
      <c r="I18" s="218">
        <f t="shared" si="0"/>
        <v>-33.3735180186614</v>
      </c>
      <c r="J18" s="200"/>
    </row>
    <row r="19" spans="1:10" ht="12.75">
      <c r="A19" s="130"/>
      <c r="B19" s="110"/>
      <c r="C19" s="110"/>
      <c r="D19" s="210"/>
      <c r="E19" s="108"/>
      <c r="F19" s="24"/>
      <c r="G19" s="210"/>
      <c r="H19" s="193"/>
      <c r="I19" s="218"/>
      <c r="J19" s="200"/>
    </row>
    <row r="20" spans="1:10" ht="13.5" thickBot="1">
      <c r="A20" s="130" t="s">
        <v>26</v>
      </c>
      <c r="B20" s="110"/>
      <c r="C20" s="110"/>
      <c r="D20" s="210">
        <f>SUM(D21:D23)</f>
        <v>15251202</v>
      </c>
      <c r="E20" s="10">
        <f>SUM(E21:E23)</f>
        <v>6.121833313826628</v>
      </c>
      <c r="F20" s="10">
        <f>SUM(F21:F23)</f>
        <v>0</v>
      </c>
      <c r="G20" s="210">
        <f>SUM(G21:G23)</f>
        <v>18894877</v>
      </c>
      <c r="H20" s="193">
        <f>G20/G9*100</f>
        <v>7.116610043580642</v>
      </c>
      <c r="I20" s="218">
        <f t="shared" si="0"/>
        <v>-19.2839307712879</v>
      </c>
      <c r="J20" s="200"/>
    </row>
    <row r="21" spans="1:10" ht="12.75">
      <c r="A21" s="145" t="s">
        <v>66</v>
      </c>
      <c r="B21" s="110">
        <v>21</v>
      </c>
      <c r="C21" s="110">
        <v>19</v>
      </c>
      <c r="D21" s="224">
        <f>'N-5'!D104</f>
        <v>14288648</v>
      </c>
      <c r="E21" s="198">
        <f>D21/D9*100</f>
        <v>5.735464085777778</v>
      </c>
      <c r="F21" s="179"/>
      <c r="G21" s="224">
        <f>'N-5'!F104</f>
        <v>17693401</v>
      </c>
      <c r="H21" s="225">
        <f>G21/G9*100</f>
        <v>6.664083352418741</v>
      </c>
      <c r="I21" s="217">
        <f t="shared" si="0"/>
        <v>-19.24306694908458</v>
      </c>
      <c r="J21" s="200"/>
    </row>
    <row r="22" spans="1:10" ht="12.75">
      <c r="A22" s="145" t="s">
        <v>43</v>
      </c>
      <c r="B22" s="110"/>
      <c r="C22" s="110"/>
      <c r="D22" s="211">
        <f>1120258-211190</f>
        <v>909068</v>
      </c>
      <c r="E22" s="109">
        <f>D22/D9*100</f>
        <v>0.36489994473443765</v>
      </c>
      <c r="F22" s="26"/>
      <c r="G22" s="211">
        <v>1120258</v>
      </c>
      <c r="H22" s="194">
        <f>G22/G9*100</f>
        <v>0.4219365563587189</v>
      </c>
      <c r="I22" s="218">
        <f t="shared" si="0"/>
        <v>-18.8519073284904</v>
      </c>
      <c r="J22" s="200"/>
    </row>
    <row r="23" spans="1:10" ht="13.5" thickBot="1">
      <c r="A23" s="145" t="s">
        <v>137</v>
      </c>
      <c r="B23" s="110">
        <v>22</v>
      </c>
      <c r="C23" s="110">
        <v>20</v>
      </c>
      <c r="D23" s="226">
        <f>'N-5'!D110</f>
        <v>53486</v>
      </c>
      <c r="E23" s="223">
        <f>D23/D9*100</f>
        <v>0.021469283314412273</v>
      </c>
      <c r="F23" s="135"/>
      <c r="G23" s="226">
        <f>'N-5'!F110</f>
        <v>81218</v>
      </c>
      <c r="H23" s="227">
        <f>G23/G9*100</f>
        <v>0.03059013480318144</v>
      </c>
      <c r="I23" s="219">
        <f t="shared" si="0"/>
        <v>-34.14514023984831</v>
      </c>
      <c r="J23" s="200"/>
    </row>
    <row r="24" spans="1:10" ht="12.75">
      <c r="A24" s="145"/>
      <c r="B24" s="110"/>
      <c r="C24" s="110"/>
      <c r="D24" s="212"/>
      <c r="E24" s="109"/>
      <c r="F24" s="26"/>
      <c r="G24" s="212"/>
      <c r="H24" s="193"/>
      <c r="I24" s="218">
        <v>0</v>
      </c>
      <c r="J24" s="200"/>
    </row>
    <row r="25" spans="1:10" ht="12.75">
      <c r="A25" s="130" t="s">
        <v>218</v>
      </c>
      <c r="B25" s="110"/>
      <c r="C25" s="110"/>
      <c r="D25" s="210">
        <f>D18-D20</f>
        <v>-240161</v>
      </c>
      <c r="E25" s="108">
        <f>D25/D9*100</f>
        <v>-0.09640063848619387</v>
      </c>
      <c r="F25" s="26"/>
      <c r="G25" s="210">
        <f>G18-G20</f>
        <v>3635265</v>
      </c>
      <c r="H25" s="193">
        <f>G25/G9*100</f>
        <v>1.3691945922737248</v>
      </c>
      <c r="I25" s="218">
        <f t="shared" si="0"/>
        <v>-106.60642346568959</v>
      </c>
      <c r="J25" s="200"/>
    </row>
    <row r="26" spans="1:10" ht="12.75">
      <c r="A26" s="130"/>
      <c r="B26" s="110"/>
      <c r="C26" s="110"/>
      <c r="D26" s="210"/>
      <c r="E26" s="109"/>
      <c r="F26" s="26"/>
      <c r="G26" s="210"/>
      <c r="H26" s="193"/>
      <c r="I26" s="218">
        <v>0</v>
      </c>
      <c r="J26" s="200"/>
    </row>
    <row r="27" spans="1:10" ht="12.75">
      <c r="A27" s="131" t="s">
        <v>174</v>
      </c>
      <c r="B27" s="110"/>
      <c r="C27" s="110">
        <v>21</v>
      </c>
      <c r="D27" s="210">
        <v>0</v>
      </c>
      <c r="E27" s="108">
        <f>D27/D9*100</f>
        <v>0</v>
      </c>
      <c r="F27" s="26"/>
      <c r="G27" s="210">
        <v>181763</v>
      </c>
      <c r="H27" s="193">
        <f>G27/G9*100</f>
        <v>0.06845963545310975</v>
      </c>
      <c r="I27" s="218">
        <f t="shared" si="0"/>
        <v>-100</v>
      </c>
      <c r="J27" s="200"/>
    </row>
    <row r="28" spans="1:10" ht="12.75">
      <c r="A28" s="131"/>
      <c r="B28" s="110"/>
      <c r="C28" s="110"/>
      <c r="D28" s="210"/>
      <c r="E28" s="109"/>
      <c r="F28" s="26"/>
      <c r="G28" s="210"/>
      <c r="H28" s="193"/>
      <c r="I28" s="218">
        <v>0</v>
      </c>
      <c r="J28" s="200"/>
    </row>
    <row r="29" spans="1:10" ht="12.75">
      <c r="A29" s="130" t="s">
        <v>185</v>
      </c>
      <c r="B29" s="110"/>
      <c r="C29" s="110"/>
      <c r="D29" s="210">
        <f>D25-D27</f>
        <v>-240161</v>
      </c>
      <c r="E29" s="108">
        <f>D29/D9*100</f>
        <v>-0.09640063848619387</v>
      </c>
      <c r="F29" s="26"/>
      <c r="G29" s="210">
        <f>G25-G27</f>
        <v>3453502</v>
      </c>
      <c r="H29" s="193">
        <f>G29/G9*100</f>
        <v>1.300734956820615</v>
      </c>
      <c r="I29" s="218">
        <f t="shared" si="0"/>
        <v>-106.95412946047229</v>
      </c>
      <c r="J29" s="200"/>
    </row>
    <row r="30" spans="1:10" ht="12.75">
      <c r="A30" s="130"/>
      <c r="B30" s="110"/>
      <c r="C30" s="110"/>
      <c r="D30" s="210"/>
      <c r="E30" s="109"/>
      <c r="F30" s="26"/>
      <c r="G30" s="210"/>
      <c r="H30" s="193"/>
      <c r="I30" s="218">
        <v>0</v>
      </c>
      <c r="J30" s="200"/>
    </row>
    <row r="31" spans="1:10" ht="12.75">
      <c r="A31" s="131" t="s">
        <v>221</v>
      </c>
      <c r="B31" s="110"/>
      <c r="C31" s="110"/>
      <c r="D31" s="210">
        <f>'N-4'!F94</f>
        <v>1128116</v>
      </c>
      <c r="E31" s="108">
        <f>D31/D9*100</f>
        <v>0.45282582387019993</v>
      </c>
      <c r="F31" s="24"/>
      <c r="G31" s="210">
        <v>1327519</v>
      </c>
      <c r="H31" s="193">
        <f>G31/G9*100</f>
        <v>0.49999981732848164</v>
      </c>
      <c r="I31" s="218">
        <f t="shared" si="0"/>
        <v>-15.020726633667767</v>
      </c>
      <c r="J31" s="200"/>
    </row>
    <row r="32" spans="1:10" ht="12.75">
      <c r="A32" s="131"/>
      <c r="B32" s="110"/>
      <c r="C32" s="110"/>
      <c r="D32" s="210"/>
      <c r="E32" s="109"/>
      <c r="F32" s="26"/>
      <c r="G32" s="210"/>
      <c r="H32" s="193"/>
      <c r="I32" s="218">
        <v>0</v>
      </c>
      <c r="J32" s="200"/>
    </row>
    <row r="33" spans="1:10" ht="12.75">
      <c r="A33" s="130" t="s">
        <v>204</v>
      </c>
      <c r="B33" s="110"/>
      <c r="C33" s="110"/>
      <c r="D33" s="210">
        <f>D29-D31</f>
        <v>-1368277</v>
      </c>
      <c r="E33" s="108">
        <f>D33/D9*100</f>
        <v>-0.5492264623563938</v>
      </c>
      <c r="F33" s="26"/>
      <c r="G33" s="210">
        <f>G29-G31</f>
        <v>2125983</v>
      </c>
      <c r="H33" s="193">
        <f>G33/G9*100</f>
        <v>0.8007351394921333</v>
      </c>
      <c r="I33" s="218">
        <f t="shared" si="0"/>
        <v>-164.35973382665807</v>
      </c>
      <c r="J33" s="200"/>
    </row>
    <row r="34" spans="1:10" ht="12.75">
      <c r="A34" s="130"/>
      <c r="B34" s="110"/>
      <c r="C34" s="110"/>
      <c r="D34" s="210"/>
      <c r="E34" s="109"/>
      <c r="F34" s="26"/>
      <c r="G34" s="210"/>
      <c r="H34" s="193"/>
      <c r="I34" s="218"/>
      <c r="J34" s="200"/>
    </row>
    <row r="35" spans="1:10" ht="13.5" thickBot="1">
      <c r="A35" s="167" t="s">
        <v>11</v>
      </c>
      <c r="B35" s="190">
        <v>23</v>
      </c>
      <c r="C35" s="190"/>
      <c r="D35" s="213">
        <f>D33/4850000</f>
        <v>-0.28211896907216494</v>
      </c>
      <c r="E35" s="201">
        <f>E33/4850000</f>
        <v>-1.1324256955801935E-07</v>
      </c>
      <c r="F35" s="201">
        <f>F33/4850000</f>
        <v>0</v>
      </c>
      <c r="G35" s="213">
        <f>G33/4850000</f>
        <v>0.43834701030927836</v>
      </c>
      <c r="H35" s="202"/>
      <c r="I35" s="219">
        <f t="shared" si="0"/>
        <v>-164.35973382665807</v>
      </c>
      <c r="J35" s="203"/>
    </row>
    <row r="36" spans="1:10" ht="12.75">
      <c r="A36" s="67"/>
      <c r="B36" s="26"/>
      <c r="C36" s="26"/>
      <c r="D36" s="110"/>
      <c r="E36" s="26"/>
      <c r="F36" s="26"/>
      <c r="G36" s="113"/>
      <c r="H36" s="113"/>
      <c r="I36" s="112"/>
      <c r="J36" s="71"/>
    </row>
    <row r="37" spans="1:10" ht="12.75">
      <c r="A37" s="67"/>
      <c r="B37" s="26"/>
      <c r="C37" s="26"/>
      <c r="D37" s="113"/>
      <c r="E37" s="26"/>
      <c r="F37" s="26"/>
      <c r="G37" s="112"/>
      <c r="H37" s="112"/>
      <c r="I37" s="26"/>
      <c r="J37" s="71"/>
    </row>
    <row r="38" spans="1:10" ht="12.75">
      <c r="A38" s="67"/>
      <c r="B38" s="26"/>
      <c r="C38" s="26"/>
      <c r="D38" s="110"/>
      <c r="E38" s="26"/>
      <c r="F38" s="26"/>
      <c r="G38" s="26"/>
      <c r="H38" s="26"/>
      <c r="I38" s="26"/>
      <c r="J38" s="71"/>
    </row>
    <row r="39" spans="1:10" ht="12.75">
      <c r="A39" s="88" t="s">
        <v>206</v>
      </c>
      <c r="B39" s="114"/>
      <c r="C39" s="114"/>
      <c r="D39" s="114"/>
      <c r="E39" s="114"/>
      <c r="F39" s="114"/>
      <c r="G39" s="114"/>
      <c r="H39" s="114"/>
      <c r="I39" s="114"/>
      <c r="J39" s="70"/>
    </row>
    <row r="40" spans="1:10" ht="12.75">
      <c r="A40" s="63" t="s">
        <v>207</v>
      </c>
      <c r="B40" s="114"/>
      <c r="C40" s="114"/>
      <c r="D40" s="114"/>
      <c r="E40" s="114"/>
      <c r="F40" s="114"/>
      <c r="G40" s="114"/>
      <c r="H40" s="114"/>
      <c r="I40" s="114"/>
      <c r="J40" s="70"/>
    </row>
    <row r="41" spans="1:10" ht="12.75">
      <c r="A41" s="115" t="s">
        <v>205</v>
      </c>
      <c r="B41" s="116"/>
      <c r="C41" s="116"/>
      <c r="D41" s="116"/>
      <c r="E41" s="116"/>
      <c r="F41" s="116"/>
      <c r="G41" s="116"/>
      <c r="H41" s="116"/>
      <c r="I41" s="116"/>
      <c r="J41" s="117"/>
    </row>
    <row r="42" ht="12.75"/>
    <row r="43" ht="12.75"/>
    <row r="44" spans="1:4" ht="12.75">
      <c r="A44" s="1"/>
      <c r="B44" s="4"/>
      <c r="C44" s="4"/>
      <c r="D44" s="1"/>
    </row>
    <row r="45" spans="2:3" ht="12.75">
      <c r="B45" s="3"/>
      <c r="C45" s="3"/>
    </row>
    <row r="46" ht="12.75"/>
    <row r="47" ht="12.75"/>
    <row r="48" ht="12.75"/>
    <row r="49" ht="12.75"/>
    <row r="50" spans="1:4" ht="12.75">
      <c r="A50" s="7"/>
      <c r="B50" t="s">
        <v>25</v>
      </c>
      <c r="D50" s="9"/>
    </row>
    <row r="51" spans="2:4" ht="12.75">
      <c r="B51" t="s">
        <v>20</v>
      </c>
      <c r="D51" s="9"/>
    </row>
    <row r="52" ht="12.75">
      <c r="D52" s="9"/>
    </row>
    <row r="53" spans="5:6" ht="12.75">
      <c r="E53" s="1"/>
      <c r="F53" s="1"/>
    </row>
    <row r="54" spans="5:6" ht="12.75">
      <c r="E54" s="1"/>
      <c r="F54" s="1"/>
    </row>
    <row r="55" spans="1:6" ht="12.75">
      <c r="A55" s="1" t="s">
        <v>16</v>
      </c>
      <c r="B55" s="1" t="s">
        <v>21</v>
      </c>
      <c r="C55" s="1"/>
      <c r="E55" s="1"/>
      <c r="F55" s="1"/>
    </row>
    <row r="56" spans="1:3" ht="12.75">
      <c r="A56" s="1" t="s">
        <v>182</v>
      </c>
      <c r="B56" s="1" t="s">
        <v>22</v>
      </c>
      <c r="C56" s="1"/>
    </row>
    <row r="59" spans="1:8" ht="12.75">
      <c r="A59" s="18"/>
      <c r="B59" s="18"/>
      <c r="C59" s="18"/>
      <c r="D59" s="18"/>
      <c r="E59" s="18"/>
      <c r="F59" s="18"/>
      <c r="G59" s="18"/>
      <c r="H59" s="18"/>
    </row>
    <row r="60" spans="1:8" ht="12.75">
      <c r="A60" s="8"/>
      <c r="B60" s="18"/>
      <c r="C60" s="18"/>
      <c r="D60" s="18"/>
      <c r="E60" s="18"/>
      <c r="F60" s="18"/>
      <c r="G60" s="18"/>
      <c r="H60" s="18"/>
    </row>
    <row r="61" spans="1:8" ht="12.75">
      <c r="A61" s="8"/>
      <c r="B61" s="18"/>
      <c r="C61" s="18"/>
      <c r="D61" s="18"/>
      <c r="E61" s="18"/>
      <c r="F61" s="18"/>
      <c r="G61" s="18"/>
      <c r="H61" s="18"/>
    </row>
    <row r="63" spans="5:8" ht="12.75">
      <c r="E63" s="1"/>
      <c r="F63" s="1"/>
      <c r="G63" s="1"/>
      <c r="H63" s="1"/>
    </row>
    <row r="64" spans="1:8" ht="12.75">
      <c r="A64" s="1"/>
      <c r="D64" s="4"/>
      <c r="E64" s="4"/>
      <c r="F64" s="4"/>
      <c r="G64" s="1"/>
      <c r="H64" s="1"/>
    </row>
    <row r="65" spans="1:6" ht="12.75">
      <c r="A65" s="1"/>
      <c r="E65" s="16"/>
      <c r="F65" s="16"/>
    </row>
  </sheetData>
  <sheetProtection/>
  <mergeCells count="3">
    <mergeCell ref="A2:G2"/>
    <mergeCell ref="A3:G3"/>
    <mergeCell ref="A4:G4"/>
  </mergeCells>
  <printOptions horizontalCentered="1"/>
  <pageMargins left="0.27" right="0.16" top="1.32" bottom="1" header="0.5" footer="0.5"/>
  <pageSetup firstPageNumber="4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2.8515625" style="7" customWidth="1"/>
    <col min="5" max="5" width="6.8515625" style="15" hidden="1" customWidth="1"/>
    <col min="6" max="6" width="15.00390625" style="7" customWidth="1"/>
    <col min="7" max="7" width="1.7109375" style="7" customWidth="1"/>
    <col min="8" max="8" width="16.00390625" style="7" customWidth="1"/>
    <col min="9" max="10" width="9.140625" style="7" customWidth="1"/>
    <col min="11" max="11" width="16.00390625" style="103" customWidth="1"/>
    <col min="12" max="16384" width="9.140625" style="7" customWidth="1"/>
  </cols>
  <sheetData>
    <row r="2" spans="2:8" ht="15.75">
      <c r="B2" s="235" t="s">
        <v>50</v>
      </c>
      <c r="C2" s="236"/>
      <c r="D2" s="236"/>
      <c r="E2" s="236"/>
      <c r="F2" s="236"/>
      <c r="G2" s="236"/>
      <c r="H2" s="237"/>
    </row>
    <row r="3" spans="2:8" ht="12.75">
      <c r="B3" s="85"/>
      <c r="C3" s="86"/>
      <c r="D3" s="86"/>
      <c r="E3" s="87"/>
      <c r="F3" s="26"/>
      <c r="G3" s="26"/>
      <c r="H3" s="102"/>
    </row>
    <row r="4" spans="2:8" ht="15.75">
      <c r="B4" s="238" t="s">
        <v>29</v>
      </c>
      <c r="C4" s="233"/>
      <c r="D4" s="233"/>
      <c r="E4" s="233"/>
      <c r="F4" s="233"/>
      <c r="G4" s="233"/>
      <c r="H4" s="239"/>
    </row>
    <row r="5" spans="2:8" ht="16.5" thickBot="1">
      <c r="B5" s="238" t="s">
        <v>237</v>
      </c>
      <c r="C5" s="233"/>
      <c r="D5" s="233"/>
      <c r="E5" s="233"/>
      <c r="F5" s="233"/>
      <c r="G5" s="233"/>
      <c r="H5" s="239"/>
    </row>
    <row r="6" spans="2:8" ht="13.5" thickBot="1">
      <c r="B6" s="85"/>
      <c r="C6" s="86"/>
      <c r="D6" s="86"/>
      <c r="E6" s="87"/>
      <c r="F6" s="26"/>
      <c r="G6" s="26"/>
      <c r="H6" s="126" t="s">
        <v>230</v>
      </c>
    </row>
    <row r="7" spans="2:8" ht="12.75">
      <c r="B7" s="88" t="s">
        <v>18</v>
      </c>
      <c r="C7" s="24"/>
      <c r="D7" s="26"/>
      <c r="E7" s="37" t="s">
        <v>178</v>
      </c>
      <c r="F7" s="37" t="s">
        <v>195</v>
      </c>
      <c r="G7" s="82"/>
      <c r="H7" s="37" t="s">
        <v>195</v>
      </c>
    </row>
    <row r="8" spans="2:8" ht="12.75">
      <c r="B8" s="67"/>
      <c r="C8" s="26"/>
      <c r="D8" s="26"/>
      <c r="E8" s="87"/>
      <c r="F8" s="172">
        <v>2014</v>
      </c>
      <c r="G8" s="106"/>
      <c r="H8" s="172">
        <v>2013</v>
      </c>
    </row>
    <row r="9" spans="2:8" ht="12.75">
      <c r="B9" s="67"/>
      <c r="C9" s="26"/>
      <c r="D9" s="26"/>
      <c r="E9" s="87"/>
      <c r="F9" s="37" t="s">
        <v>23</v>
      </c>
      <c r="G9" s="37"/>
      <c r="H9" s="51" t="s">
        <v>23</v>
      </c>
    </row>
    <row r="10" spans="2:8" ht="12.75">
      <c r="B10" s="88" t="s">
        <v>30</v>
      </c>
      <c r="C10" s="24"/>
      <c r="D10" s="24"/>
      <c r="E10" s="87"/>
      <c r="F10" s="27"/>
      <c r="G10" s="26"/>
      <c r="H10" s="89"/>
    </row>
    <row r="11" spans="2:8" ht="12.75">
      <c r="B11" s="90" t="s">
        <v>1</v>
      </c>
      <c r="C11" s="91"/>
      <c r="D11" s="91"/>
      <c r="E11" s="87"/>
      <c r="F11" s="29">
        <v>244985138</v>
      </c>
      <c r="G11" s="26"/>
      <c r="H11" s="29">
        <v>268328951</v>
      </c>
    </row>
    <row r="12" spans="2:8" ht="12.75">
      <c r="B12" s="67" t="s">
        <v>2</v>
      </c>
      <c r="C12" s="26"/>
      <c r="D12" s="26"/>
      <c r="E12" s="87"/>
      <c r="F12" s="20">
        <v>-240286616</v>
      </c>
      <c r="G12" s="26"/>
      <c r="H12" s="20">
        <v>-258139247</v>
      </c>
    </row>
    <row r="13" spans="2:8" ht="12.75">
      <c r="B13" s="88" t="s">
        <v>39</v>
      </c>
      <c r="C13" s="24"/>
      <c r="D13" s="24"/>
      <c r="E13" s="87"/>
      <c r="F13" s="84">
        <v>4698522</v>
      </c>
      <c r="G13" s="84">
        <f>SUM(G11:G12)</f>
        <v>0</v>
      </c>
      <c r="H13" s="84">
        <v>10189704</v>
      </c>
    </row>
    <row r="14" spans="2:8" ht="12.75">
      <c r="B14" s="88"/>
      <c r="C14" s="24"/>
      <c r="D14" s="24"/>
      <c r="E14" s="87"/>
      <c r="F14" s="27"/>
      <c r="G14" s="26"/>
      <c r="H14" s="92"/>
    </row>
    <row r="15" spans="2:8" ht="12.75">
      <c r="B15" s="88" t="s">
        <v>31</v>
      </c>
      <c r="C15" s="24"/>
      <c r="D15" s="24"/>
      <c r="E15" s="87"/>
      <c r="F15" s="25"/>
      <c r="G15" s="26"/>
      <c r="H15" s="93"/>
    </row>
    <row r="16" spans="2:8" ht="12.75">
      <c r="B16" s="90" t="s">
        <v>15</v>
      </c>
      <c r="C16" s="91"/>
      <c r="D16" s="91"/>
      <c r="E16" s="87"/>
      <c r="F16" s="62">
        <v>0</v>
      </c>
      <c r="G16" s="26"/>
      <c r="H16" s="62">
        <v>0</v>
      </c>
    </row>
    <row r="17" spans="2:8" ht="12.75">
      <c r="B17" s="88" t="s">
        <v>40</v>
      </c>
      <c r="C17" s="24"/>
      <c r="D17" s="24"/>
      <c r="E17" s="87"/>
      <c r="F17" s="84">
        <v>0</v>
      </c>
      <c r="G17" s="84">
        <f>SUM(G16:G16)</f>
        <v>0</v>
      </c>
      <c r="H17" s="84">
        <v>0</v>
      </c>
    </row>
    <row r="18" spans="2:8" ht="12.75">
      <c r="B18" s="67"/>
      <c r="C18" s="26"/>
      <c r="D18" s="26"/>
      <c r="E18" s="87"/>
      <c r="F18" s="27"/>
      <c r="G18" s="26"/>
      <c r="H18" s="92"/>
    </row>
    <row r="19" spans="2:8" ht="12.75">
      <c r="B19" s="88" t="s">
        <v>32</v>
      </c>
      <c r="C19" s="24"/>
      <c r="D19" s="24"/>
      <c r="E19" s="87"/>
      <c r="F19" s="26"/>
      <c r="G19" s="26"/>
      <c r="H19" s="71"/>
    </row>
    <row r="20" spans="2:8" ht="12.75">
      <c r="B20" s="67"/>
      <c r="C20" s="26"/>
      <c r="D20" s="26"/>
      <c r="E20" s="87"/>
      <c r="F20" s="62">
        <v>0</v>
      </c>
      <c r="G20" s="21"/>
      <c r="H20" s="62">
        <v>0</v>
      </c>
    </row>
    <row r="21" spans="2:8" ht="12.75">
      <c r="B21" s="67" t="s">
        <v>197</v>
      </c>
      <c r="C21" s="26"/>
      <c r="D21" s="26"/>
      <c r="E21" s="87"/>
      <c r="F21" s="20">
        <v>0</v>
      </c>
      <c r="G21" s="21"/>
      <c r="H21" s="20">
        <v>-44240</v>
      </c>
    </row>
    <row r="22" spans="2:8" ht="12.75">
      <c r="B22" s="67" t="s">
        <v>186</v>
      </c>
      <c r="C22" s="26"/>
      <c r="D22" s="26"/>
      <c r="E22" s="87"/>
      <c r="F22" s="20">
        <v>-10080000</v>
      </c>
      <c r="G22" s="21"/>
      <c r="H22" s="20">
        <v>-10080000</v>
      </c>
    </row>
    <row r="23" spans="2:8" ht="12.75">
      <c r="B23" s="88" t="s">
        <v>41</v>
      </c>
      <c r="C23" s="24"/>
      <c r="D23" s="24"/>
      <c r="E23" s="87"/>
      <c r="F23" s="84">
        <v>-10080000</v>
      </c>
      <c r="G23" s="84">
        <f>SUM(G20:G22)</f>
        <v>0</v>
      </c>
      <c r="H23" s="84">
        <v>-10124240</v>
      </c>
    </row>
    <row r="24" spans="2:8" ht="12.75">
      <c r="B24" s="67"/>
      <c r="C24" s="26"/>
      <c r="D24" s="26"/>
      <c r="E24" s="87"/>
      <c r="F24" s="27"/>
      <c r="G24" s="26"/>
      <c r="H24" s="92"/>
    </row>
    <row r="25" spans="2:8" ht="15">
      <c r="B25" s="88" t="s">
        <v>138</v>
      </c>
      <c r="C25" s="24"/>
      <c r="D25" s="24"/>
      <c r="E25" s="87"/>
      <c r="F25" s="119">
        <v>-5381478</v>
      </c>
      <c r="G25" s="119">
        <f>G13+G17+G23</f>
        <v>0</v>
      </c>
      <c r="H25" s="119">
        <v>65464</v>
      </c>
    </row>
    <row r="26" spans="2:8" ht="12.75">
      <c r="B26" s="88" t="s">
        <v>210</v>
      </c>
      <c r="C26" s="24"/>
      <c r="D26" s="24"/>
      <c r="E26" s="87"/>
      <c r="F26" s="28">
        <v>9219593</v>
      </c>
      <c r="G26" s="26"/>
      <c r="H26" s="94">
        <v>2142386</v>
      </c>
    </row>
    <row r="27" spans="2:8" ht="15">
      <c r="B27" s="88" t="s">
        <v>211</v>
      </c>
      <c r="C27" s="24"/>
      <c r="D27" s="24"/>
      <c r="E27" s="95"/>
      <c r="F27" s="121">
        <v>3838115</v>
      </c>
      <c r="G27" s="26"/>
      <c r="H27" s="118">
        <v>2207850</v>
      </c>
    </row>
    <row r="28" spans="2:8" ht="12.75">
      <c r="B28" s="88"/>
      <c r="C28" s="24"/>
      <c r="D28" s="24"/>
      <c r="E28" s="95"/>
      <c r="F28" s="28"/>
      <c r="G28" s="26"/>
      <c r="H28" s="94"/>
    </row>
    <row r="29" spans="2:8" ht="12.75">
      <c r="B29" s="72" t="s">
        <v>177</v>
      </c>
      <c r="C29" s="96"/>
      <c r="D29" s="97"/>
      <c r="E29" s="98">
        <v>24</v>
      </c>
      <c r="F29" s="99">
        <v>0.9687674226804124</v>
      </c>
      <c r="G29" s="97"/>
      <c r="H29" s="100">
        <v>2.1009698969072166</v>
      </c>
    </row>
    <row r="30" spans="6:8" ht="12.75">
      <c r="F30" s="30"/>
      <c r="H30" s="22"/>
    </row>
    <row r="31" spans="2:8" ht="12.75">
      <c r="B31"/>
      <c r="C31"/>
      <c r="D31"/>
      <c r="E31"/>
      <c r="F31" s="19"/>
      <c r="G31"/>
      <c r="H31"/>
    </row>
    <row r="32" spans="2:8" ht="12.75">
      <c r="B32"/>
      <c r="C32"/>
      <c r="D32"/>
      <c r="E32"/>
      <c r="F32" s="19">
        <f>F27-'Balance Sheet'!H17</f>
        <v>0</v>
      </c>
      <c r="G32" s="19"/>
      <c r="H32" s="19">
        <f>F27-'Balance Sheet'!H17</f>
        <v>0</v>
      </c>
    </row>
    <row r="33" spans="2:8" ht="12.75">
      <c r="B33"/>
      <c r="C33"/>
      <c r="D33"/>
      <c r="E33"/>
      <c r="F33" s="19"/>
      <c r="G33"/>
      <c r="H33"/>
    </row>
    <row r="34" spans="2:8" ht="12.75">
      <c r="B34"/>
      <c r="C34"/>
      <c r="D34"/>
      <c r="E34"/>
      <c r="F34"/>
      <c r="G34"/>
      <c r="H34" s="19"/>
    </row>
    <row r="35" spans="2:11" ht="12.75">
      <c r="B35" s="1"/>
      <c r="C35" s="1"/>
      <c r="D35" s="1"/>
      <c r="E35" s="4"/>
      <c r="F35" s="169"/>
      <c r="G35" s="2"/>
      <c r="K35" s="104"/>
    </row>
    <row r="36" spans="5:11" ht="12.75">
      <c r="E36" s="3"/>
      <c r="G36" s="2"/>
      <c r="K36" s="104"/>
    </row>
    <row r="37" ht="12.75">
      <c r="K37" s="104"/>
    </row>
    <row r="38" spans="2:8" ht="12.75">
      <c r="B38"/>
      <c r="C38"/>
      <c r="D38"/>
      <c r="E38"/>
      <c r="G38"/>
      <c r="H38" s="19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16</v>
      </c>
      <c r="C43" s="1"/>
      <c r="D43" s="1"/>
      <c r="E43" s="1" t="s">
        <v>21</v>
      </c>
      <c r="G43" s="1"/>
      <c r="H43"/>
    </row>
    <row r="44" spans="2:8" ht="12.75">
      <c r="B44" s="1" t="s">
        <v>182</v>
      </c>
      <c r="C44" s="1"/>
      <c r="D44" s="1"/>
      <c r="E44" s="1" t="s">
        <v>22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1.7109375" style="0" customWidth="1"/>
    <col min="4" max="4" width="12.7109375" style="0" customWidth="1"/>
    <col min="5" max="5" width="13.7109375" style="0" customWidth="1"/>
    <col min="6" max="7" width="12.7109375" style="0" customWidth="1"/>
    <col min="9" max="9" width="14.00390625" style="0" customWidth="1"/>
  </cols>
  <sheetData>
    <row r="1" spans="1:7" ht="15.75">
      <c r="A1" s="240" t="s">
        <v>50</v>
      </c>
      <c r="B1" s="240"/>
      <c r="C1" s="240"/>
      <c r="D1" s="240"/>
      <c r="E1" s="240"/>
      <c r="F1" s="240"/>
      <c r="G1" s="240"/>
    </row>
    <row r="2" spans="1:7" ht="15.75">
      <c r="A2" s="240" t="s">
        <v>36</v>
      </c>
      <c r="B2" s="240"/>
      <c r="C2" s="240"/>
      <c r="D2" s="240"/>
      <c r="E2" s="240"/>
      <c r="F2" s="240"/>
      <c r="G2" s="240"/>
    </row>
    <row r="3" spans="1:7" ht="15.75">
      <c r="A3" s="240" t="s">
        <v>233</v>
      </c>
      <c r="B3" s="240"/>
      <c r="C3" s="240"/>
      <c r="D3" s="240"/>
      <c r="E3" s="240"/>
      <c r="F3" s="240"/>
      <c r="G3" s="240"/>
    </row>
    <row r="4" ht="12.75">
      <c r="G4" s="19"/>
    </row>
    <row r="5" spans="1:7" ht="12.75">
      <c r="A5" s="66" t="s">
        <v>18</v>
      </c>
      <c r="B5" s="69"/>
      <c r="C5" s="68" t="s">
        <v>37</v>
      </c>
      <c r="D5" s="48" t="s">
        <v>37</v>
      </c>
      <c r="E5" s="53" t="s">
        <v>67</v>
      </c>
      <c r="F5" s="49" t="s">
        <v>46</v>
      </c>
      <c r="G5" s="13" t="s">
        <v>28</v>
      </c>
    </row>
    <row r="6" spans="1:7" ht="12.75">
      <c r="A6" s="72"/>
      <c r="B6" s="73"/>
      <c r="C6" s="37" t="s">
        <v>38</v>
      </c>
      <c r="D6" s="50" t="s">
        <v>0</v>
      </c>
      <c r="E6" s="65" t="s">
        <v>68</v>
      </c>
      <c r="F6" s="51" t="s">
        <v>47</v>
      </c>
      <c r="G6" s="47" t="s">
        <v>23</v>
      </c>
    </row>
    <row r="7" spans="1:7" ht="12.75">
      <c r="A7" s="63"/>
      <c r="B7" s="70"/>
      <c r="C7" s="39"/>
      <c r="D7" s="32"/>
      <c r="E7" s="40"/>
      <c r="F7" s="32"/>
      <c r="G7" s="35"/>
    </row>
    <row r="8" spans="1:7" ht="12.75">
      <c r="A8" s="67" t="s">
        <v>212</v>
      </c>
      <c r="B8" s="71"/>
      <c r="C8" s="10">
        <v>48500000</v>
      </c>
      <c r="D8" s="120">
        <v>106700000</v>
      </c>
      <c r="E8" s="10">
        <v>76281027</v>
      </c>
      <c r="F8" s="120">
        <v>-435360454</v>
      </c>
      <c r="G8" s="125">
        <v>-203879427</v>
      </c>
    </row>
    <row r="9" spans="1:7" ht="12.75">
      <c r="A9" s="63"/>
      <c r="B9" s="70"/>
      <c r="C9" s="23"/>
      <c r="D9" s="31"/>
      <c r="E9" s="23"/>
      <c r="F9" s="31"/>
      <c r="G9" s="41"/>
    </row>
    <row r="10" spans="1:7" ht="12.75">
      <c r="A10" s="80" t="s">
        <v>192</v>
      </c>
      <c r="B10" s="70"/>
      <c r="C10" s="23">
        <v>0</v>
      </c>
      <c r="D10" s="31">
        <v>0</v>
      </c>
      <c r="E10" s="23">
        <v>0</v>
      </c>
      <c r="F10" s="31">
        <v>2125983</v>
      </c>
      <c r="G10" s="41">
        <f>SUM(C10:F10)</f>
        <v>2125983</v>
      </c>
    </row>
    <row r="11" spans="1:7" ht="12.75">
      <c r="A11" s="63"/>
      <c r="B11" s="70"/>
      <c r="C11" s="23"/>
      <c r="D11" s="31"/>
      <c r="E11" s="23"/>
      <c r="F11" s="31"/>
      <c r="G11" s="41"/>
    </row>
    <row r="12" spans="1:7" ht="12.75">
      <c r="A12" s="67"/>
      <c r="B12" s="71"/>
      <c r="C12" s="23"/>
      <c r="D12" s="31"/>
      <c r="E12" s="23"/>
      <c r="F12" s="31"/>
      <c r="G12" s="41"/>
    </row>
    <row r="13" spans="1:7" ht="12.75">
      <c r="A13" s="63"/>
      <c r="B13" s="70"/>
      <c r="C13" s="42"/>
      <c r="D13" s="33"/>
      <c r="E13" s="42"/>
      <c r="F13" s="33"/>
      <c r="G13" s="43"/>
    </row>
    <row r="14" spans="1:7" ht="13.5" thickBot="1">
      <c r="A14" s="74" t="s">
        <v>234</v>
      </c>
      <c r="B14" s="75"/>
      <c r="C14" s="122">
        <f>SUM(C8:C13)</f>
        <v>48500000</v>
      </c>
      <c r="D14" s="123">
        <f>SUM(D8:D13)</f>
        <v>106700000</v>
      </c>
      <c r="E14" s="123">
        <f>SUM(E8:E13)</f>
        <v>76281027</v>
      </c>
      <c r="F14" s="123">
        <f>SUM(F8:F13)</f>
        <v>-433234471</v>
      </c>
      <c r="G14" s="124">
        <f>SUM(G8:G13)</f>
        <v>-201753444</v>
      </c>
    </row>
    <row r="15" ht="13.5" thickTop="1"/>
    <row r="17" spans="1:7" ht="12.75">
      <c r="A17" s="66" t="s">
        <v>18</v>
      </c>
      <c r="B17" s="69"/>
      <c r="C17" s="48" t="s">
        <v>37</v>
      </c>
      <c r="D17" s="48" t="s">
        <v>37</v>
      </c>
      <c r="E17" s="53" t="s">
        <v>67</v>
      </c>
      <c r="F17" s="49" t="s">
        <v>46</v>
      </c>
      <c r="G17" s="13" t="s">
        <v>28</v>
      </c>
    </row>
    <row r="18" spans="1:7" ht="12.75">
      <c r="A18" s="72"/>
      <c r="B18" s="73"/>
      <c r="C18" s="50" t="s">
        <v>38</v>
      </c>
      <c r="D18" s="50" t="s">
        <v>0</v>
      </c>
      <c r="E18" s="65" t="s">
        <v>68</v>
      </c>
      <c r="F18" s="51" t="s">
        <v>47</v>
      </c>
      <c r="G18" s="47" t="s">
        <v>23</v>
      </c>
    </row>
    <row r="19" spans="1:7" ht="12.75">
      <c r="A19" s="63"/>
      <c r="B19" s="70"/>
      <c r="C19" s="39"/>
      <c r="D19" s="32"/>
      <c r="E19" s="40"/>
      <c r="F19" s="32"/>
      <c r="G19" s="35"/>
    </row>
    <row r="20" spans="1:7" ht="12.75">
      <c r="A20" s="67" t="s">
        <v>235</v>
      </c>
      <c r="B20" s="71"/>
      <c r="C20" s="10">
        <v>48500000</v>
      </c>
      <c r="D20" s="120">
        <v>106700000</v>
      </c>
      <c r="E20" s="10">
        <v>76281027</v>
      </c>
      <c r="F20" s="120">
        <v>-435360454</v>
      </c>
      <c r="G20" s="125">
        <f>F20+E20+D20+C20</f>
        <v>-203879427</v>
      </c>
    </row>
    <row r="21" spans="1:7" ht="12.75">
      <c r="A21" s="63"/>
      <c r="B21" s="70"/>
      <c r="C21" s="23"/>
      <c r="D21" s="31"/>
      <c r="E21" s="23"/>
      <c r="F21" s="31"/>
      <c r="G21" s="41"/>
    </row>
    <row r="22" spans="1:7" ht="12.75">
      <c r="A22" s="80" t="s">
        <v>192</v>
      </c>
      <c r="B22" s="70"/>
      <c r="C22" s="23">
        <v>0</v>
      </c>
      <c r="D22" s="31">
        <v>0</v>
      </c>
      <c r="E22" s="23">
        <v>0</v>
      </c>
      <c r="F22" s="31">
        <f>'Income Statement-14'!D33</f>
        <v>-1368277</v>
      </c>
      <c r="G22" s="41">
        <f>SUM(C22:F22)</f>
        <v>-1368277</v>
      </c>
    </row>
    <row r="23" spans="1:7" ht="12.75">
      <c r="A23" s="63"/>
      <c r="B23" s="70"/>
      <c r="C23" s="23"/>
      <c r="D23" s="31"/>
      <c r="E23" s="23"/>
      <c r="F23" s="31"/>
      <c r="G23" s="41"/>
    </row>
    <row r="24" spans="1:7" ht="12.75">
      <c r="A24" s="67"/>
      <c r="B24" s="71"/>
      <c r="C24" s="23">
        <v>0</v>
      </c>
      <c r="D24" s="31">
        <v>0</v>
      </c>
      <c r="E24" s="23">
        <f>-'N-4'!D19</f>
        <v>0</v>
      </c>
      <c r="F24" s="31">
        <v>0</v>
      </c>
      <c r="G24" s="41">
        <f>SUM(C24:F24)</f>
        <v>0</v>
      </c>
    </row>
    <row r="25" spans="1:7" ht="12.75">
      <c r="A25" s="63"/>
      <c r="B25" s="70"/>
      <c r="C25" s="42"/>
      <c r="D25" s="33"/>
      <c r="E25" s="42"/>
      <c r="F25" s="33"/>
      <c r="G25" s="43"/>
    </row>
    <row r="26" spans="1:7" ht="13.5" thickBot="1">
      <c r="A26" s="74" t="s">
        <v>236</v>
      </c>
      <c r="B26" s="75"/>
      <c r="C26" s="123">
        <f>SUM(C20:C25)</f>
        <v>48500000</v>
      </c>
      <c r="D26" s="123">
        <f>SUM(D20:D25)</f>
        <v>106700000</v>
      </c>
      <c r="E26" s="123">
        <f>SUM(E20:E25)</f>
        <v>76281027</v>
      </c>
      <c r="F26" s="123">
        <f>SUM(F20:F25)</f>
        <v>-436728731</v>
      </c>
      <c r="G26" s="124">
        <f>SUM(G20:G25)</f>
        <v>-205247704</v>
      </c>
    </row>
    <row r="27" spans="6:7" ht="13.5" thickTop="1">
      <c r="F27" s="19"/>
      <c r="G27" s="19"/>
    </row>
    <row r="28" ht="12.75">
      <c r="I28" s="19"/>
    </row>
    <row r="29" spans="5:7" ht="12.75">
      <c r="E29" s="3"/>
      <c r="F29" s="5"/>
      <c r="G29" s="5"/>
    </row>
    <row r="30" spans="5:7" ht="12.75">
      <c r="E30" s="3"/>
      <c r="F30" s="5"/>
      <c r="G30" s="5"/>
    </row>
    <row r="31" spans="5:7" ht="12.75">
      <c r="E31" s="3"/>
      <c r="F31" s="5"/>
      <c r="G31" s="5"/>
    </row>
    <row r="32" spans="5:7" ht="12.75">
      <c r="E32" s="3"/>
      <c r="F32" s="5"/>
      <c r="G32" s="5"/>
    </row>
    <row r="33" spans="1:7" ht="12.75">
      <c r="A33" s="1"/>
      <c r="B33" s="1"/>
      <c r="D33" s="1"/>
      <c r="E33" s="4"/>
      <c r="F33" s="1"/>
      <c r="G33" s="5"/>
    </row>
    <row r="34" spans="5:7" ht="12.75">
      <c r="E34" s="3"/>
      <c r="G34" s="5"/>
    </row>
    <row r="35" ht="12.75">
      <c r="G35" s="5"/>
    </row>
    <row r="36" ht="12.75">
      <c r="G36" s="5"/>
    </row>
    <row r="37" spans="3:5" ht="12.75">
      <c r="C37" s="3"/>
      <c r="D37" s="3"/>
      <c r="E37" t="s">
        <v>42</v>
      </c>
    </row>
    <row r="38" spans="5:7" ht="12.75">
      <c r="E38" t="s">
        <v>20</v>
      </c>
      <c r="F38" s="5"/>
      <c r="G38" s="5"/>
    </row>
    <row r="39" spans="5:7" ht="12.75">
      <c r="E39" s="3"/>
      <c r="F39" s="5"/>
      <c r="G39" s="5"/>
    </row>
    <row r="40" spans="5:7" ht="12.75">
      <c r="E40" s="3"/>
      <c r="F40" s="5"/>
      <c r="G40" s="5"/>
    </row>
    <row r="41" spans="5:7" ht="12.75">
      <c r="E41" s="3"/>
      <c r="F41" s="5"/>
      <c r="G41" s="5"/>
    </row>
    <row r="42" spans="1:7" ht="12.75">
      <c r="A42" s="1" t="s">
        <v>16</v>
      </c>
      <c r="B42" s="1"/>
      <c r="C42" s="1"/>
      <c r="D42" s="1"/>
      <c r="E42" s="1" t="s">
        <v>21</v>
      </c>
      <c r="G42" s="5"/>
    </row>
    <row r="43" spans="1:7" ht="12.75">
      <c r="A43" s="1" t="s">
        <v>182</v>
      </c>
      <c r="B43" s="1"/>
      <c r="C43" s="1"/>
      <c r="D43" s="1"/>
      <c r="E43" s="1" t="s">
        <v>22</v>
      </c>
      <c r="G43" s="5"/>
    </row>
    <row r="44" spans="1:7" ht="12.75">
      <c r="A44" s="34"/>
      <c r="B44" s="34"/>
      <c r="C44" s="34"/>
      <c r="D44" s="34"/>
      <c r="F44" s="5"/>
      <c r="G44" s="5"/>
    </row>
  </sheetData>
  <sheetProtection/>
  <mergeCells count="3">
    <mergeCell ref="A1:G1"/>
    <mergeCell ref="A2:G2"/>
    <mergeCell ref="A3:G3"/>
  </mergeCells>
  <printOptions horizontalCentered="1"/>
  <pageMargins left="0.35" right="0.5" top="1" bottom="1" header="0.5" footer="0.5"/>
  <pageSetup firstPageNumber="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4.7109375" style="6" customWidth="1"/>
    <col min="2" max="2" width="33.7109375" style="18" customWidth="1"/>
    <col min="3" max="3" width="1.7109375" style="18" customWidth="1"/>
    <col min="4" max="4" width="12.7109375" style="18" customWidth="1"/>
    <col min="5" max="5" width="1.7109375" style="18" hidden="1" customWidth="1"/>
    <col min="6" max="6" width="12.57421875" style="18" customWidth="1"/>
    <col min="7" max="10" width="9.140625" style="18" customWidth="1"/>
    <col min="11" max="11" width="12.7109375" style="18" customWidth="1"/>
    <col min="12" max="16384" width="9.140625" style="18" customWidth="1"/>
  </cols>
  <sheetData>
    <row r="1" spans="1:2" ht="12.75">
      <c r="A1" s="36" t="s">
        <v>191</v>
      </c>
      <c r="B1" s="8" t="s">
        <v>247</v>
      </c>
    </row>
    <row r="3" ht="12.75">
      <c r="B3" s="18" t="s">
        <v>70</v>
      </c>
    </row>
    <row r="4" spans="3:6" ht="12.75">
      <c r="C4" s="4"/>
      <c r="D4" s="4">
        <v>2014</v>
      </c>
      <c r="E4" s="4">
        <v>2011</v>
      </c>
      <c r="F4" s="4">
        <v>2013</v>
      </c>
    </row>
    <row r="5" spans="2:6" ht="12.75">
      <c r="B5" s="18" t="s">
        <v>171</v>
      </c>
      <c r="C5" s="55"/>
      <c r="D5" s="55">
        <v>19360031</v>
      </c>
      <c r="E5" s="55">
        <v>21360031</v>
      </c>
      <c r="F5" s="55">
        <v>19360031</v>
      </c>
    </row>
    <row r="6" spans="2:6" ht="13.5" customHeight="1" hidden="1">
      <c r="B6" s="18" t="s">
        <v>172</v>
      </c>
      <c r="C6" s="55"/>
      <c r="D6" s="16">
        <v>0</v>
      </c>
      <c r="E6" s="55"/>
      <c r="F6" s="55">
        <v>0</v>
      </c>
    </row>
    <row r="7" spans="2:6" ht="13.5" thickBot="1">
      <c r="B7" s="6" t="s">
        <v>213</v>
      </c>
      <c r="C7" s="55"/>
      <c r="D7" s="101">
        <v>19360031</v>
      </c>
      <c r="E7" s="83"/>
      <c r="F7" s="101">
        <v>19360031</v>
      </c>
    </row>
    <row r="8" spans="1:2" ht="13.5" thickTop="1">
      <c r="A8" s="36" t="s">
        <v>6</v>
      </c>
      <c r="B8" s="8" t="s">
        <v>268</v>
      </c>
    </row>
    <row r="10" ht="12.75">
      <c r="B10" s="18" t="s">
        <v>70</v>
      </c>
    </row>
    <row r="11" spans="3:6" ht="12.75">
      <c r="C11" s="4"/>
      <c r="D11" s="4">
        <v>2014</v>
      </c>
      <c r="E11" s="4">
        <v>2011</v>
      </c>
      <c r="F11" s="4">
        <v>2013</v>
      </c>
    </row>
    <row r="12" spans="2:6" ht="12.75">
      <c r="B12" s="18" t="s">
        <v>187</v>
      </c>
      <c r="C12" s="55"/>
      <c r="D12" s="16">
        <v>43549319</v>
      </c>
      <c r="E12" s="55"/>
      <c r="F12" s="55">
        <v>42415664</v>
      </c>
    </row>
    <row r="13" spans="2:6" ht="13.5" customHeight="1">
      <c r="B13" s="18" t="s">
        <v>188</v>
      </c>
      <c r="C13" s="55"/>
      <c r="D13" s="16">
        <v>63996491</v>
      </c>
      <c r="E13" s="55"/>
      <c r="F13" s="55">
        <v>78163257</v>
      </c>
    </row>
    <row r="14" spans="2:6" ht="12.75">
      <c r="B14" s="18" t="s">
        <v>189</v>
      </c>
      <c r="C14" s="55"/>
      <c r="D14" s="16">
        <v>1630019</v>
      </c>
      <c r="E14" s="55"/>
      <c r="F14" s="55">
        <v>594350</v>
      </c>
    </row>
    <row r="15" spans="2:6" ht="13.5" thickBot="1">
      <c r="B15" s="6" t="s">
        <v>213</v>
      </c>
      <c r="C15" s="55"/>
      <c r="D15" s="101">
        <v>109175829</v>
      </c>
      <c r="E15" s="101">
        <f>E12+E13+E14</f>
        <v>0</v>
      </c>
      <c r="F15" s="101">
        <v>121173271</v>
      </c>
    </row>
    <row r="16" ht="13.5" thickTop="1">
      <c r="B16" s="26"/>
    </row>
    <row r="17" spans="1:2" ht="12.75">
      <c r="A17" s="36" t="s">
        <v>13</v>
      </c>
      <c r="B17" s="8" t="s">
        <v>246</v>
      </c>
    </row>
    <row r="18" ht="12.75">
      <c r="B18" s="18" t="s">
        <v>75</v>
      </c>
    </row>
    <row r="20" spans="3:6" ht="12.75">
      <c r="C20" s="4"/>
      <c r="D20" s="4">
        <v>2014</v>
      </c>
      <c r="E20" s="4">
        <v>2011</v>
      </c>
      <c r="F20" s="4">
        <v>2013</v>
      </c>
    </row>
    <row r="21" spans="3:6" ht="12.75">
      <c r="C21" s="55"/>
      <c r="D21" s="16">
        <v>119118979</v>
      </c>
      <c r="E21" s="55"/>
      <c r="F21" s="55">
        <v>114976099</v>
      </c>
    </row>
    <row r="22" spans="3:6" ht="12.75" hidden="1">
      <c r="C22" s="55"/>
      <c r="D22" s="16">
        <v>0</v>
      </c>
      <c r="E22" s="55"/>
      <c r="F22" s="55">
        <v>0</v>
      </c>
    </row>
    <row r="23" spans="2:6" ht="13.5" thickBot="1">
      <c r="B23" s="6" t="s">
        <v>213</v>
      </c>
      <c r="C23" s="55"/>
      <c r="D23" s="101">
        <v>119118979</v>
      </c>
      <c r="E23" s="83"/>
      <c r="F23" s="101">
        <v>114976099</v>
      </c>
    </row>
    <row r="24" ht="13.5" thickTop="1"/>
    <row r="25" spans="1:2" ht="12.75">
      <c r="A25" s="36" t="s">
        <v>74</v>
      </c>
      <c r="B25" s="8" t="s">
        <v>245</v>
      </c>
    </row>
    <row r="27" ht="12.75">
      <c r="B27" s="18" t="s">
        <v>71</v>
      </c>
    </row>
    <row r="28" spans="3:6" ht="12.75">
      <c r="C28" s="4"/>
      <c r="D28" s="4">
        <v>2014</v>
      </c>
      <c r="E28" s="4">
        <v>2011</v>
      </c>
      <c r="F28" s="4">
        <v>2013</v>
      </c>
    </row>
    <row r="29" spans="2:6" ht="12.75">
      <c r="B29" s="8" t="s">
        <v>78</v>
      </c>
      <c r="D29" s="54"/>
      <c r="F29" s="54"/>
    </row>
    <row r="30" spans="2:6" ht="12.75">
      <c r="B30" s="18" t="s">
        <v>79</v>
      </c>
      <c r="C30" s="55"/>
      <c r="D30" s="16">
        <v>2501938</v>
      </c>
      <c r="E30" s="55"/>
      <c r="F30" s="55">
        <v>2490960</v>
      </c>
    </row>
    <row r="31" spans="2:6" ht="12.75">
      <c r="B31" s="18" t="s">
        <v>80</v>
      </c>
      <c r="C31" s="55"/>
      <c r="D31" s="16">
        <v>1075221</v>
      </c>
      <c r="E31" s="55"/>
      <c r="F31" s="55">
        <v>454239</v>
      </c>
    </row>
    <row r="32" spans="2:6" ht="12.75">
      <c r="B32" s="18" t="s">
        <v>81</v>
      </c>
      <c r="C32" s="55"/>
      <c r="D32" s="16">
        <v>9073123</v>
      </c>
      <c r="E32" s="16">
        <v>13154224</v>
      </c>
      <c r="F32" s="16">
        <v>9073123</v>
      </c>
    </row>
    <row r="33" spans="3:6" ht="12.75">
      <c r="C33" s="55"/>
      <c r="D33" s="105">
        <v>12650282</v>
      </c>
      <c r="E33" s="83"/>
      <c r="F33" s="105">
        <v>12018322</v>
      </c>
    </row>
    <row r="34" spans="2:6" ht="12.75">
      <c r="B34" s="8" t="s">
        <v>82</v>
      </c>
      <c r="C34" s="55"/>
      <c r="D34" s="55"/>
      <c r="E34" s="55"/>
      <c r="F34" s="55"/>
    </row>
    <row r="35" spans="2:6" ht="12.75">
      <c r="B35" s="18" t="s">
        <v>83</v>
      </c>
      <c r="C35" s="55"/>
      <c r="D35" s="16">
        <v>452070</v>
      </c>
      <c r="E35" s="16">
        <v>452070</v>
      </c>
      <c r="F35" s="16">
        <v>452070</v>
      </c>
    </row>
    <row r="36" spans="2:6" ht="12.75">
      <c r="B36" s="18" t="s">
        <v>161</v>
      </c>
      <c r="C36" s="55"/>
      <c r="D36" s="55">
        <v>459754</v>
      </c>
      <c r="E36" s="55"/>
      <c r="F36" s="55">
        <v>459754</v>
      </c>
    </row>
    <row r="37" spans="2:6" ht="12.75">
      <c r="B37" s="18" t="s">
        <v>84</v>
      </c>
      <c r="C37" s="55"/>
      <c r="D37" s="55">
        <v>395600</v>
      </c>
      <c r="E37" s="55"/>
      <c r="F37" s="55">
        <v>395600</v>
      </c>
    </row>
    <row r="38" spans="2:6" ht="12.75">
      <c r="B38" s="18" t="s">
        <v>141</v>
      </c>
      <c r="C38" s="55"/>
      <c r="D38" s="16">
        <v>13178528</v>
      </c>
      <c r="E38" s="55"/>
      <c r="F38" s="55">
        <v>15032775</v>
      </c>
    </row>
    <row r="39" spans="4:6" ht="12.75">
      <c r="D39" s="105">
        <v>14485952</v>
      </c>
      <c r="E39" s="8"/>
      <c r="F39" s="105">
        <v>16340199</v>
      </c>
    </row>
    <row r="40" spans="2:6" ht="13.5" thickBot="1">
      <c r="B40" s="6" t="s">
        <v>213</v>
      </c>
      <c r="D40" s="129">
        <v>27136234</v>
      </c>
      <c r="E40" s="8"/>
      <c r="F40" s="129">
        <v>28358521</v>
      </c>
    </row>
    <row r="41" ht="13.5" thickTop="1"/>
    <row r="42" spans="1:2" ht="12.75">
      <c r="A42" s="36" t="s">
        <v>76</v>
      </c>
      <c r="B42" s="8" t="s">
        <v>267</v>
      </c>
    </row>
    <row r="44" ht="12.75">
      <c r="B44" s="18" t="s">
        <v>70</v>
      </c>
    </row>
    <row r="46" spans="3:6" ht="12.75">
      <c r="C46" s="4"/>
      <c r="D46" s="4">
        <v>2014</v>
      </c>
      <c r="E46" s="4">
        <v>2011</v>
      </c>
      <c r="F46" s="4">
        <v>2013</v>
      </c>
    </row>
    <row r="47" spans="2:6" ht="12.75">
      <c r="B47" s="8" t="s">
        <v>86</v>
      </c>
      <c r="C47" s="55"/>
      <c r="D47" s="55"/>
      <c r="E47" s="55"/>
      <c r="F47" s="55"/>
    </row>
    <row r="48" spans="2:6" ht="12.75">
      <c r="B48" s="18" t="s">
        <v>87</v>
      </c>
      <c r="C48" s="55"/>
      <c r="D48" s="16">
        <v>1631745</v>
      </c>
      <c r="E48" s="55"/>
      <c r="F48" s="55">
        <v>344050</v>
      </c>
    </row>
    <row r="49" spans="2:6" ht="12.75">
      <c r="B49" s="18" t="s">
        <v>72</v>
      </c>
      <c r="C49" s="55"/>
      <c r="D49" s="16">
        <v>721606</v>
      </c>
      <c r="E49" s="55"/>
      <c r="F49" s="55">
        <v>1384067</v>
      </c>
    </row>
    <row r="50" spans="3:6" ht="12.75">
      <c r="C50" s="55"/>
      <c r="D50" s="105">
        <v>2353351</v>
      </c>
      <c r="E50" s="83"/>
      <c r="F50" s="105">
        <v>1728117</v>
      </c>
    </row>
    <row r="51" spans="2:6" ht="12.75">
      <c r="B51" s="8" t="s">
        <v>88</v>
      </c>
      <c r="C51" s="55"/>
      <c r="D51" s="55"/>
      <c r="E51" s="55"/>
      <c r="F51" s="55"/>
    </row>
    <row r="52" spans="2:6" ht="12.75">
      <c r="B52" s="18" t="s">
        <v>73</v>
      </c>
      <c r="C52" s="55"/>
      <c r="D52" s="16">
        <v>46422</v>
      </c>
      <c r="E52" s="55"/>
      <c r="F52" s="55">
        <v>425287</v>
      </c>
    </row>
    <row r="53" spans="2:6" ht="12.75">
      <c r="B53" s="18" t="s">
        <v>142</v>
      </c>
      <c r="C53" s="55"/>
      <c r="D53" s="16">
        <v>731325</v>
      </c>
      <c r="E53" s="55"/>
      <c r="F53" s="55">
        <v>329186</v>
      </c>
    </row>
    <row r="54" spans="2:6" ht="12.75">
      <c r="B54" s="18" t="s">
        <v>143</v>
      </c>
      <c r="C54" s="55"/>
      <c r="D54" s="16">
        <v>5075</v>
      </c>
      <c r="E54" s="16">
        <v>6225</v>
      </c>
      <c r="F54" s="16">
        <v>5075</v>
      </c>
    </row>
    <row r="55" spans="2:6" ht="12.75">
      <c r="B55" s="18" t="s">
        <v>144</v>
      </c>
      <c r="C55" s="55"/>
      <c r="D55" s="16">
        <v>29521</v>
      </c>
      <c r="E55" s="55"/>
      <c r="F55" s="55">
        <v>929498</v>
      </c>
    </row>
    <row r="56" spans="2:6" ht="12.75">
      <c r="B56" s="18" t="s">
        <v>145</v>
      </c>
      <c r="C56" s="55"/>
      <c r="D56" s="16">
        <v>33674</v>
      </c>
      <c r="E56" s="55"/>
      <c r="F56" s="55">
        <v>315763</v>
      </c>
    </row>
    <row r="57" spans="2:6" ht="12.75">
      <c r="B57" s="18" t="s">
        <v>146</v>
      </c>
      <c r="C57" s="55"/>
      <c r="D57" s="16">
        <v>9374</v>
      </c>
      <c r="E57" s="55"/>
      <c r="F57" s="55">
        <v>9374</v>
      </c>
    </row>
    <row r="58" spans="2:6" ht="12.75">
      <c r="B58" s="18" t="s">
        <v>147</v>
      </c>
      <c r="C58" s="55"/>
      <c r="D58" s="16">
        <v>23400</v>
      </c>
      <c r="E58" s="55"/>
      <c r="F58" s="55">
        <v>23400</v>
      </c>
    </row>
    <row r="59" spans="2:6" ht="12.75">
      <c r="B59" s="18" t="s">
        <v>148</v>
      </c>
      <c r="C59" s="55"/>
      <c r="D59" s="16">
        <v>605973</v>
      </c>
      <c r="E59" s="55"/>
      <c r="F59" s="55">
        <v>5453893</v>
      </c>
    </row>
    <row r="60" spans="3:6" ht="12.75" hidden="1">
      <c r="C60" s="55"/>
      <c r="D60" s="16">
        <v>0</v>
      </c>
      <c r="E60" s="16">
        <v>18124</v>
      </c>
      <c r="F60" s="16">
        <v>0</v>
      </c>
    </row>
    <row r="61" spans="3:6" ht="12.75">
      <c r="C61" s="55"/>
      <c r="D61" s="105">
        <v>1484764</v>
      </c>
      <c r="E61" s="83"/>
      <c r="F61" s="105">
        <v>7491476</v>
      </c>
    </row>
    <row r="62" spans="2:6" ht="13.5" thickBot="1">
      <c r="B62" s="6" t="s">
        <v>213</v>
      </c>
      <c r="C62" s="55"/>
      <c r="D62" s="101">
        <v>3838115</v>
      </c>
      <c r="E62" s="83"/>
      <c r="F62" s="101">
        <v>9219593</v>
      </c>
    </row>
    <row r="63" spans="3:6" ht="13.5" thickTop="1">
      <c r="C63" s="55"/>
      <c r="D63" s="55"/>
      <c r="E63" s="55"/>
      <c r="F63" s="55"/>
    </row>
  </sheetData>
  <sheetProtection/>
  <printOptions horizontalCentered="1"/>
  <pageMargins left="0.5" right="0.5" top="0.16" bottom="0.56" header="0.34" footer="0.3"/>
  <pageSetup firstPageNumber="16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36" t="s">
        <v>77</v>
      </c>
      <c r="B1" s="1" t="s">
        <v>89</v>
      </c>
    </row>
    <row r="3" spans="7:8" ht="12.75">
      <c r="G3" s="4">
        <v>2014</v>
      </c>
      <c r="H3" s="4">
        <v>2013</v>
      </c>
    </row>
    <row r="4" ht="12.75">
      <c r="B4" s="1" t="s">
        <v>3</v>
      </c>
    </row>
    <row r="5" ht="12.75">
      <c r="B5" s="1"/>
    </row>
    <row r="6" spans="2:8" ht="12.75">
      <c r="B6" s="7" t="s">
        <v>215</v>
      </c>
      <c r="G6" s="46">
        <v>500000000</v>
      </c>
      <c r="H6" s="46">
        <v>500000000</v>
      </c>
    </row>
    <row r="8" ht="12.75">
      <c r="B8" s="1" t="s">
        <v>49</v>
      </c>
    </row>
    <row r="9" ht="12.75">
      <c r="B9" s="1"/>
    </row>
    <row r="10" spans="2:8" ht="12.75">
      <c r="B10" s="7" t="s">
        <v>217</v>
      </c>
      <c r="G10" s="45">
        <v>48500000</v>
      </c>
      <c r="H10" s="45">
        <v>48500000</v>
      </c>
    </row>
    <row r="12" ht="12.75">
      <c r="B12" s="1" t="s">
        <v>216</v>
      </c>
    </row>
    <row r="13" spans="4:8" ht="12.75">
      <c r="D13" s="241">
        <v>2014</v>
      </c>
      <c r="E13" s="241"/>
      <c r="G13" s="241">
        <v>2013</v>
      </c>
      <c r="H13" s="241"/>
    </row>
    <row r="14" spans="4:8" ht="12.75">
      <c r="D14" s="6" t="s">
        <v>4</v>
      </c>
      <c r="E14" s="4" t="s">
        <v>5</v>
      </c>
      <c r="G14" s="6" t="s">
        <v>4</v>
      </c>
      <c r="H14" s="4" t="s">
        <v>5</v>
      </c>
    </row>
    <row r="15" spans="2:8" ht="12.75">
      <c r="B15" s="57" t="s">
        <v>91</v>
      </c>
      <c r="D15" s="5">
        <v>1950523</v>
      </c>
      <c r="E15" s="52">
        <f>D15/D19*100</f>
        <v>40.21696907216495</v>
      </c>
      <c r="G15" s="5">
        <v>1950523</v>
      </c>
      <c r="H15" s="127">
        <v>40.21696907216495</v>
      </c>
    </row>
    <row r="16" spans="2:8" ht="12.75">
      <c r="B16" s="57" t="s">
        <v>35</v>
      </c>
      <c r="D16" s="5">
        <v>2549542</v>
      </c>
      <c r="E16" s="52">
        <f>D16/D19*100</f>
        <v>52.5678762886598</v>
      </c>
      <c r="G16" s="5">
        <v>2698372</v>
      </c>
      <c r="H16" s="127">
        <v>55.63653608247423</v>
      </c>
    </row>
    <row r="17" spans="2:8" ht="12.75">
      <c r="B17" s="57" t="s">
        <v>92</v>
      </c>
      <c r="D17" s="5">
        <v>179335</v>
      </c>
      <c r="E17" s="52">
        <f>D17/D19*100</f>
        <v>3.6976288659793815</v>
      </c>
      <c r="G17" s="5">
        <v>200305</v>
      </c>
      <c r="H17" s="127">
        <v>4.13</v>
      </c>
    </row>
    <row r="18" spans="2:8" ht="12.75">
      <c r="B18" t="s">
        <v>93</v>
      </c>
      <c r="D18" s="5">
        <v>170600</v>
      </c>
      <c r="E18" s="52">
        <f>D18/D19*100</f>
        <v>3.5175257731958767</v>
      </c>
      <c r="G18" s="5">
        <v>800</v>
      </c>
      <c r="H18" s="127">
        <v>0.016494845360824743</v>
      </c>
    </row>
    <row r="19" spans="2:8" ht="13.5" thickBot="1">
      <c r="B19" t="s">
        <v>28</v>
      </c>
      <c r="D19" s="12">
        <f>SUM(D15:D18)</f>
        <v>4850000</v>
      </c>
      <c r="E19" s="44">
        <f>SUM(E15:E18)</f>
        <v>100</v>
      </c>
      <c r="G19" s="12">
        <v>4850000</v>
      </c>
      <c r="H19" s="128">
        <v>100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7.140625" style="6" customWidth="1"/>
    <col min="2" max="2" width="33.7109375" style="18" customWidth="1"/>
    <col min="3" max="3" width="1.7109375" style="18" customWidth="1"/>
    <col min="4" max="4" width="12.7109375" style="18" customWidth="1"/>
    <col min="5" max="5" width="1.7109375" style="18" hidden="1" customWidth="1"/>
    <col min="6" max="6" width="19.140625" style="18" customWidth="1"/>
    <col min="7" max="8" width="9.140625" style="18" customWidth="1"/>
    <col min="9" max="9" width="14.00390625" style="18" customWidth="1"/>
    <col min="10" max="11" width="9.140625" style="18" customWidth="1"/>
    <col min="12" max="12" width="12.7109375" style="18" customWidth="1"/>
    <col min="13" max="16384" width="9.140625" style="18" customWidth="1"/>
  </cols>
  <sheetData>
    <row r="1" spans="1:2" ht="12.75">
      <c r="A1" s="36" t="s">
        <v>250</v>
      </c>
      <c r="B1" s="8" t="s">
        <v>96</v>
      </c>
    </row>
    <row r="3" spans="1:2" ht="12.75">
      <c r="A3" s="36" t="s">
        <v>85</v>
      </c>
      <c r="B3" s="8" t="s">
        <v>244</v>
      </c>
    </row>
    <row r="5" ht="12.75">
      <c r="B5" s="18" t="s">
        <v>75</v>
      </c>
    </row>
    <row r="6" spans="3:6" ht="12.75">
      <c r="C6" s="4"/>
      <c r="D6" s="4">
        <v>2014</v>
      </c>
      <c r="E6" s="4">
        <v>2010</v>
      </c>
      <c r="F6" s="4">
        <v>2013</v>
      </c>
    </row>
    <row r="7" spans="3:6" ht="12.75">
      <c r="C7" s="4"/>
      <c r="D7" s="4"/>
      <c r="E7" s="4"/>
      <c r="F7" s="4"/>
    </row>
    <row r="8" spans="2:6" ht="12.75">
      <c r="B8" s="18" t="s">
        <v>208</v>
      </c>
      <c r="C8" s="55"/>
      <c r="D8" s="55">
        <v>44904020</v>
      </c>
      <c r="E8" s="55">
        <v>52409109</v>
      </c>
      <c r="F8" s="55">
        <v>44904020</v>
      </c>
    </row>
    <row r="9" spans="2:6" ht="12.75">
      <c r="B9" s="18" t="s">
        <v>209</v>
      </c>
      <c r="C9" s="55"/>
      <c r="D9" s="55">
        <v>23016918</v>
      </c>
      <c r="E9" s="55"/>
      <c r="F9" s="55">
        <v>23016918</v>
      </c>
    </row>
    <row r="10" spans="2:6" ht="12.75">
      <c r="B10" s="18" t="s">
        <v>94</v>
      </c>
      <c r="C10" s="55"/>
      <c r="D10" s="55">
        <v>280000</v>
      </c>
      <c r="E10" s="55"/>
      <c r="F10" s="55">
        <v>280000</v>
      </c>
    </row>
    <row r="11" spans="2:6" ht="12.75">
      <c r="B11" s="18" t="s">
        <v>95</v>
      </c>
      <c r="C11" s="55"/>
      <c r="D11" s="55">
        <v>575000</v>
      </c>
      <c r="E11" s="55"/>
      <c r="F11" s="55">
        <v>575000</v>
      </c>
    </row>
    <row r="12" spans="2:6" ht="13.5" thickBot="1">
      <c r="B12" s="6" t="s">
        <v>90</v>
      </c>
      <c r="C12" s="55"/>
      <c r="D12" s="101">
        <v>68775938</v>
      </c>
      <c r="E12" s="101">
        <f>E8+E9+E10+E11</f>
        <v>52409109</v>
      </c>
      <c r="F12" s="101">
        <v>68775938</v>
      </c>
    </row>
    <row r="13" spans="3:6" ht="13.5" thickTop="1">
      <c r="C13" s="55"/>
      <c r="D13" s="58"/>
      <c r="E13" s="55"/>
      <c r="F13" s="58"/>
    </row>
    <row r="14" spans="1:2" ht="12.75">
      <c r="A14" s="76" t="s">
        <v>251</v>
      </c>
      <c r="B14" s="8" t="s">
        <v>243</v>
      </c>
    </row>
    <row r="15" spans="1:2" ht="12.75">
      <c r="A15" s="77"/>
      <c r="B15" s="8"/>
    </row>
    <row r="16" spans="1:6" ht="12.75">
      <c r="A16" s="77"/>
      <c r="C16" s="4"/>
      <c r="D16" s="4">
        <v>2014</v>
      </c>
      <c r="E16" s="4">
        <v>2010</v>
      </c>
      <c r="F16" s="4">
        <v>2013</v>
      </c>
    </row>
    <row r="17" spans="1:6" ht="12.75">
      <c r="A17" s="77"/>
      <c r="C17" s="4"/>
      <c r="D17" s="4"/>
      <c r="E17" s="4"/>
      <c r="F17" s="4"/>
    </row>
    <row r="18" spans="1:6" ht="12.75">
      <c r="A18" s="77"/>
      <c r="B18" s="18" t="s">
        <v>69</v>
      </c>
      <c r="C18" s="55"/>
      <c r="D18" s="55">
        <v>44904020</v>
      </c>
      <c r="E18" s="55">
        <v>52409109</v>
      </c>
      <c r="F18" s="55">
        <v>52409109</v>
      </c>
    </row>
    <row r="19" spans="1:6" ht="12.75">
      <c r="A19" s="77"/>
      <c r="C19" s="55"/>
      <c r="D19" s="16">
        <v>0</v>
      </c>
      <c r="E19" s="55"/>
      <c r="F19" s="55">
        <v>7505089</v>
      </c>
    </row>
    <row r="20" spans="1:6" ht="13.5" thickBot="1">
      <c r="A20" s="77"/>
      <c r="B20" s="6" t="s">
        <v>90</v>
      </c>
      <c r="C20" s="55"/>
      <c r="D20" s="101">
        <v>44904020</v>
      </c>
      <c r="E20" s="83"/>
      <c r="F20" s="101">
        <v>44904020</v>
      </c>
    </row>
    <row r="21" spans="1:6" ht="13.5" thickTop="1">
      <c r="A21" s="77"/>
      <c r="C21" s="55"/>
      <c r="D21" s="58"/>
      <c r="E21" s="55"/>
      <c r="F21" s="58"/>
    </row>
    <row r="22" spans="1:2" ht="12.75">
      <c r="A22" s="76" t="s">
        <v>252</v>
      </c>
      <c r="B22" s="8" t="s">
        <v>97</v>
      </c>
    </row>
    <row r="24" spans="1:2" ht="12.75">
      <c r="A24" s="36" t="s">
        <v>253</v>
      </c>
      <c r="B24" s="8" t="s">
        <v>273</v>
      </c>
    </row>
    <row r="26" ht="12.75">
      <c r="B26" s="18" t="s">
        <v>75</v>
      </c>
    </row>
    <row r="27" spans="3:6" ht="12.75">
      <c r="C27" s="4"/>
      <c r="D27" s="4">
        <v>2014</v>
      </c>
      <c r="E27" s="4">
        <v>2010</v>
      </c>
      <c r="F27" s="4">
        <v>2013</v>
      </c>
    </row>
    <row r="28" spans="3:6" ht="12.75">
      <c r="C28" s="4"/>
      <c r="D28" s="4"/>
      <c r="E28" s="4"/>
      <c r="F28" s="4"/>
    </row>
    <row r="29" spans="2:6" ht="12.75">
      <c r="B29" s="18" t="s">
        <v>171</v>
      </c>
      <c r="C29" s="55"/>
      <c r="D29" s="58">
        <v>-434685034</v>
      </c>
      <c r="E29" s="55"/>
      <c r="F29" s="55">
        <v>-435360454</v>
      </c>
    </row>
    <row r="30" spans="2:6" ht="12.75">
      <c r="B30" s="18" t="s">
        <v>214</v>
      </c>
      <c r="C30" s="55"/>
      <c r="D30" s="16">
        <v>-1368277</v>
      </c>
      <c r="E30" s="55"/>
      <c r="F30" s="55">
        <v>675420</v>
      </c>
    </row>
    <row r="31" spans="2:6" ht="13.5" thickBot="1">
      <c r="B31" s="6" t="s">
        <v>90</v>
      </c>
      <c r="C31" s="55"/>
      <c r="D31" s="101">
        <v>-436053311</v>
      </c>
      <c r="E31" s="83"/>
      <c r="F31" s="101">
        <v>-434685034</v>
      </c>
    </row>
    <row r="32" spans="1:2" ht="13.5" thickTop="1">
      <c r="A32" s="36">
        <v>10</v>
      </c>
      <c r="B32" s="8" t="s">
        <v>238</v>
      </c>
    </row>
    <row r="33" spans="1:2" ht="12.75">
      <c r="A33" s="36"/>
      <c r="B33" s="8"/>
    </row>
    <row r="34" spans="1:2" ht="12.75">
      <c r="A34" s="36">
        <v>11</v>
      </c>
      <c r="B34" s="8" t="s">
        <v>190</v>
      </c>
    </row>
    <row r="36" spans="1:2" ht="12.75">
      <c r="A36" s="36">
        <v>12</v>
      </c>
      <c r="B36" s="8" t="s">
        <v>181</v>
      </c>
    </row>
    <row r="38" spans="4:6" ht="12.75">
      <c r="D38" s="4">
        <v>2014</v>
      </c>
      <c r="E38" s="4">
        <v>2010</v>
      </c>
      <c r="F38" s="4">
        <v>2013</v>
      </c>
    </row>
    <row r="39" spans="4:6" ht="12.75">
      <c r="D39" s="4"/>
      <c r="E39" s="4"/>
      <c r="F39" s="4"/>
    </row>
    <row r="40" spans="2:6" ht="12.75">
      <c r="B40" s="18" t="s">
        <v>98</v>
      </c>
      <c r="D40" s="55">
        <v>174264454</v>
      </c>
      <c r="F40" s="55">
        <v>174264454</v>
      </c>
    </row>
    <row r="41" spans="2:6" ht="12.75">
      <c r="B41" s="18" t="s">
        <v>99</v>
      </c>
      <c r="D41" s="55">
        <v>69819803</v>
      </c>
      <c r="F41" s="55">
        <v>69819803</v>
      </c>
    </row>
    <row r="42" spans="2:6" ht="12.75">
      <c r="B42" s="18" t="s">
        <v>149</v>
      </c>
      <c r="D42" s="55">
        <v>115450768</v>
      </c>
      <c r="F42" s="55">
        <v>115450768</v>
      </c>
    </row>
    <row r="43" spans="2:6" ht="13.5" thickBot="1">
      <c r="B43" s="6" t="s">
        <v>90</v>
      </c>
      <c r="D43" s="101">
        <v>359535025</v>
      </c>
      <c r="E43" s="8"/>
      <c r="F43" s="101">
        <v>359535025</v>
      </c>
    </row>
    <row r="44" ht="13.5" thickTop="1"/>
    <row r="45" spans="1:9" ht="12.75">
      <c r="A45" s="36">
        <v>13</v>
      </c>
      <c r="B45" s="1" t="s">
        <v>242</v>
      </c>
      <c r="I45" s="18">
        <f>'Balance Sheet'!H35</f>
        <v>62654892</v>
      </c>
    </row>
    <row r="47" ht="12.75">
      <c r="B47" s="18" t="s">
        <v>160</v>
      </c>
    </row>
    <row r="49" spans="1:2" ht="12.75">
      <c r="A49" s="36">
        <v>14</v>
      </c>
      <c r="B49" s="8" t="s">
        <v>241</v>
      </c>
    </row>
    <row r="51" ht="12.75">
      <c r="B51" s="18" t="s">
        <v>75</v>
      </c>
    </row>
    <row r="52" spans="3:6" ht="12.75">
      <c r="C52" s="4"/>
      <c r="D52" s="4">
        <v>2014</v>
      </c>
      <c r="E52" s="4">
        <v>2010</v>
      </c>
      <c r="F52" s="4">
        <v>2013</v>
      </c>
    </row>
    <row r="53" spans="3:6" ht="12.75">
      <c r="C53" s="4"/>
      <c r="D53" s="4"/>
      <c r="E53" s="4"/>
      <c r="F53" s="4"/>
    </row>
    <row r="54" spans="2:6" ht="12.75">
      <c r="B54" s="18" t="s">
        <v>100</v>
      </c>
      <c r="C54" s="55"/>
      <c r="D54" s="16">
        <v>10000</v>
      </c>
      <c r="E54" s="55"/>
      <c r="F54" s="55">
        <v>22456</v>
      </c>
    </row>
    <row r="55" spans="2:6" ht="12.75">
      <c r="B55" s="18" t="s">
        <v>150</v>
      </c>
      <c r="C55" s="55"/>
      <c r="D55" s="16">
        <v>33885</v>
      </c>
      <c r="E55" s="55"/>
      <c r="F55" s="55">
        <v>18885</v>
      </c>
    </row>
    <row r="56" spans="2:6" ht="12.75">
      <c r="B56" s="18" t="s">
        <v>151</v>
      </c>
      <c r="C56" s="55"/>
      <c r="D56" s="16">
        <v>850350</v>
      </c>
      <c r="E56" s="55"/>
      <c r="F56" s="55">
        <v>1069838</v>
      </c>
    </row>
    <row r="57" spans="2:6" ht="12.75">
      <c r="B57" s="18" t="s">
        <v>101</v>
      </c>
      <c r="C57" s="55"/>
      <c r="D57" s="16">
        <v>35000</v>
      </c>
      <c r="E57" s="55"/>
      <c r="F57" s="55">
        <v>68420</v>
      </c>
    </row>
    <row r="58" spans="2:9" ht="12.75">
      <c r="B58" s="18" t="s">
        <v>102</v>
      </c>
      <c r="C58" s="55"/>
      <c r="D58" s="16">
        <v>12265</v>
      </c>
      <c r="E58" s="55"/>
      <c r="F58" s="55">
        <v>12635</v>
      </c>
      <c r="I58" s="55"/>
    </row>
    <row r="59" spans="2:9" ht="12.75">
      <c r="B59" s="18" t="s">
        <v>155</v>
      </c>
      <c r="C59" s="55"/>
      <c r="D59" s="16">
        <v>135000</v>
      </c>
      <c r="E59" s="55"/>
      <c r="F59" s="55">
        <v>290793</v>
      </c>
      <c r="I59" s="55"/>
    </row>
    <row r="60" spans="2:9" ht="12.75">
      <c r="B60" s="18" t="s">
        <v>120</v>
      </c>
      <c r="C60" s="55"/>
      <c r="D60" s="55">
        <v>0</v>
      </c>
      <c r="E60" s="55"/>
      <c r="F60" s="55">
        <v>92000</v>
      </c>
      <c r="I60" s="55"/>
    </row>
    <row r="61" spans="2:9" ht="12.75">
      <c r="B61" s="18" t="s">
        <v>103</v>
      </c>
      <c r="C61" s="55"/>
      <c r="D61" s="16">
        <v>332565</v>
      </c>
      <c r="E61" s="55"/>
      <c r="F61" s="16">
        <v>332565</v>
      </c>
      <c r="I61" s="16"/>
    </row>
    <row r="62" spans="2:9" ht="12.75">
      <c r="B62" s="18" t="s">
        <v>104</v>
      </c>
      <c r="C62" s="55"/>
      <c r="D62" s="16">
        <v>850000</v>
      </c>
      <c r="E62" s="55"/>
      <c r="F62" s="55">
        <v>1470888</v>
      </c>
      <c r="I62" s="55"/>
    </row>
    <row r="63" spans="2:9" ht="12.75">
      <c r="B63" s="18" t="s">
        <v>105</v>
      </c>
      <c r="C63" s="55"/>
      <c r="D63" s="55">
        <v>44763620</v>
      </c>
      <c r="E63" s="55"/>
      <c r="F63" s="55">
        <v>44763620</v>
      </c>
      <c r="I63" s="55"/>
    </row>
    <row r="64" spans="2:9" ht="12.75">
      <c r="B64" s="18" t="s">
        <v>106</v>
      </c>
      <c r="C64" s="55"/>
      <c r="D64" s="55">
        <v>2131492</v>
      </c>
      <c r="E64" s="55"/>
      <c r="F64" s="55">
        <v>2131492</v>
      </c>
      <c r="I64" s="55"/>
    </row>
    <row r="65" spans="2:6" ht="13.5" thickBot="1">
      <c r="B65" s="6" t="s">
        <v>90</v>
      </c>
      <c r="C65" s="55"/>
      <c r="D65" s="101">
        <v>49154177</v>
      </c>
      <c r="E65" s="101">
        <f>SUM(E54:E64)</f>
        <v>0</v>
      </c>
      <c r="F65" s="101">
        <v>50273592</v>
      </c>
    </row>
    <row r="66" spans="3:6" ht="13.5" thickTop="1">
      <c r="C66" s="55"/>
      <c r="D66" s="55"/>
      <c r="E66" s="55"/>
      <c r="F66" s="55"/>
    </row>
    <row r="68" spans="1:2" ht="12.75">
      <c r="A68" s="36">
        <v>15</v>
      </c>
      <c r="B68" s="8" t="s">
        <v>240</v>
      </c>
    </row>
    <row r="70" ht="12.75">
      <c r="B70" s="18" t="s">
        <v>75</v>
      </c>
    </row>
    <row r="71" spans="3:6" ht="12.75">
      <c r="C71" s="4"/>
      <c r="D71" s="4">
        <v>2014</v>
      </c>
      <c r="E71" s="4"/>
      <c r="F71" s="4">
        <v>2013</v>
      </c>
    </row>
    <row r="72" spans="2:6" ht="12.75">
      <c r="B72" s="18" t="s">
        <v>171</v>
      </c>
      <c r="C72" s="55"/>
      <c r="D72" s="16">
        <v>117655</v>
      </c>
      <c r="E72" s="55"/>
      <c r="F72" s="55">
        <v>206826</v>
      </c>
    </row>
    <row r="73" spans="2:6" ht="12.75">
      <c r="B73" s="18" t="s">
        <v>180</v>
      </c>
      <c r="C73" s="55"/>
      <c r="D73" s="16">
        <v>0</v>
      </c>
      <c r="E73" s="55"/>
      <c r="F73" s="55">
        <v>117655</v>
      </c>
    </row>
    <row r="74" spans="3:6" ht="12.75">
      <c r="C74" s="55"/>
      <c r="D74" s="16">
        <v>117655</v>
      </c>
      <c r="E74" s="16">
        <f>E72+E73</f>
        <v>0</v>
      </c>
      <c r="F74" s="16">
        <v>324481</v>
      </c>
    </row>
    <row r="75" spans="2:6" ht="12.75">
      <c r="B75" s="18" t="s">
        <v>232</v>
      </c>
      <c r="C75" s="55"/>
      <c r="D75" s="16"/>
      <c r="E75" s="55"/>
      <c r="F75" s="55">
        <v>-206826</v>
      </c>
    </row>
    <row r="76" spans="2:6" ht="13.5" thickBot="1">
      <c r="B76" s="6" t="s">
        <v>90</v>
      </c>
      <c r="C76" s="55"/>
      <c r="D76" s="101">
        <v>117655</v>
      </c>
      <c r="E76" s="101">
        <f>E72+E73</f>
        <v>0</v>
      </c>
      <c r="F76" s="101">
        <v>117655</v>
      </c>
    </row>
    <row r="77" spans="1:2" ht="13.5" thickTop="1">
      <c r="A77" s="36">
        <v>16</v>
      </c>
      <c r="B77" s="8" t="s">
        <v>276</v>
      </c>
    </row>
    <row r="79" ht="12.75">
      <c r="B79" s="18" t="s">
        <v>75</v>
      </c>
    </row>
    <row r="80" spans="3:6" ht="12.75">
      <c r="C80" s="4"/>
      <c r="D80" s="4">
        <v>2014</v>
      </c>
      <c r="E80" s="4"/>
      <c r="F80" s="4">
        <v>2013</v>
      </c>
    </row>
    <row r="81" spans="3:6" ht="12.75">
      <c r="C81" s="4"/>
      <c r="D81" s="4"/>
      <c r="E81" s="4"/>
      <c r="F81" s="4"/>
    </row>
    <row r="82" spans="2:6" ht="12.75">
      <c r="B82" s="18" t="s">
        <v>171</v>
      </c>
      <c r="C82" s="55"/>
      <c r="D82" s="16">
        <v>4848000</v>
      </c>
      <c r="E82" s="55"/>
      <c r="F82" s="55">
        <v>5184602</v>
      </c>
    </row>
    <row r="83" spans="2:6" ht="12.75">
      <c r="B83" s="18" t="s">
        <v>179</v>
      </c>
      <c r="C83" s="55"/>
      <c r="D83" s="16">
        <v>0</v>
      </c>
      <c r="E83" s="55"/>
      <c r="F83" s="55">
        <v>-2014277</v>
      </c>
    </row>
    <row r="84" spans="2:6" ht="12.75">
      <c r="B84" s="8" t="s">
        <v>180</v>
      </c>
      <c r="C84" s="55"/>
      <c r="D84" s="16">
        <v>1128116</v>
      </c>
      <c r="E84" s="55"/>
      <c r="F84" s="55">
        <v>1677675</v>
      </c>
    </row>
    <row r="85" spans="2:6" ht="13.5" thickBot="1">
      <c r="B85" s="6" t="s">
        <v>90</v>
      </c>
      <c r="C85" s="55"/>
      <c r="D85" s="101">
        <v>5976116</v>
      </c>
      <c r="E85" s="83"/>
      <c r="F85" s="101">
        <v>4848000</v>
      </c>
    </row>
    <row r="86" ht="13.5" thickTop="1"/>
    <row r="88" spans="1:2" ht="12.75">
      <c r="A88" s="186">
        <v>16.01</v>
      </c>
      <c r="B88" s="8" t="s">
        <v>180</v>
      </c>
    </row>
    <row r="90" spans="2:4" ht="12.75">
      <c r="B90" s="18" t="s">
        <v>257</v>
      </c>
      <c r="D90" s="54">
        <v>190408019</v>
      </c>
    </row>
    <row r="91" spans="2:4" ht="12.75">
      <c r="B91" s="18" t="s">
        <v>259</v>
      </c>
      <c r="D91" s="54">
        <v>952040</v>
      </c>
    </row>
    <row r="92" spans="2:4" ht="12.75">
      <c r="B92" s="18" t="s">
        <v>258</v>
      </c>
      <c r="D92" s="54">
        <v>58692243</v>
      </c>
    </row>
    <row r="93" spans="2:4" ht="12.75">
      <c r="B93" s="18" t="s">
        <v>275</v>
      </c>
      <c r="D93" s="54">
        <v>176076</v>
      </c>
    </row>
    <row r="94" spans="4:6" ht="12.75">
      <c r="D94" s="8" t="s">
        <v>260</v>
      </c>
      <c r="F94" s="187">
        <v>1128116</v>
      </c>
    </row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8.7109375" style="6" customWidth="1"/>
    <col min="2" max="2" width="49.7109375" style="18" customWidth="1"/>
    <col min="3" max="3" width="3.00390625" style="18" hidden="1" customWidth="1"/>
    <col min="4" max="4" width="12.7109375" style="18" customWidth="1"/>
    <col min="5" max="5" width="1.7109375" style="18" customWidth="1"/>
    <col min="6" max="6" width="12.57421875" style="18" customWidth="1"/>
    <col min="7" max="7" width="9.140625" style="18" customWidth="1"/>
    <col min="8" max="8" width="12.140625" style="18" customWidth="1"/>
    <col min="9" max="9" width="9.140625" style="18" customWidth="1"/>
    <col min="10" max="10" width="15.00390625" style="54" customWidth="1"/>
    <col min="11" max="16384" width="9.140625" style="18" customWidth="1"/>
  </cols>
  <sheetData>
    <row r="1" spans="1:6" ht="12.75">
      <c r="A1" s="36">
        <v>17</v>
      </c>
      <c r="B1" s="8" t="s">
        <v>266</v>
      </c>
      <c r="D1" s="4">
        <v>2014</v>
      </c>
      <c r="E1" s="4"/>
      <c r="F1" s="4">
        <v>2013</v>
      </c>
    </row>
    <row r="2" spans="4:6" ht="15">
      <c r="D2" s="165">
        <v>249128018</v>
      </c>
      <c r="E2" s="166"/>
      <c r="F2" s="165">
        <v>265503897</v>
      </c>
    </row>
    <row r="3" spans="4:6" ht="12.75">
      <c r="D3" s="58"/>
      <c r="E3" s="55"/>
      <c r="F3" s="58"/>
    </row>
    <row r="4" spans="1:2" ht="12.75">
      <c r="A4" s="36">
        <v>18</v>
      </c>
      <c r="B4" s="8" t="s">
        <v>271</v>
      </c>
    </row>
    <row r="5" ht="12.75">
      <c r="B5" s="8"/>
    </row>
    <row r="6" ht="12.75">
      <c r="B6" s="18" t="s">
        <v>107</v>
      </c>
    </row>
    <row r="7" spans="3:6" ht="12.75">
      <c r="C7" s="4"/>
      <c r="D7" s="4">
        <v>2014</v>
      </c>
      <c r="E7" s="4"/>
      <c r="F7" s="4">
        <v>2013</v>
      </c>
    </row>
    <row r="8" spans="3:6" ht="12.75">
      <c r="C8" s="4"/>
      <c r="D8" s="4"/>
      <c r="E8" s="4"/>
      <c r="F8" s="4"/>
    </row>
    <row r="9" spans="2:6" ht="12.75">
      <c r="B9" s="18" t="s">
        <v>152</v>
      </c>
      <c r="C9" s="55"/>
      <c r="D9" s="58">
        <v>78163257</v>
      </c>
      <c r="E9" s="55"/>
      <c r="F9" s="55">
        <v>73832970</v>
      </c>
    </row>
    <row r="10" spans="2:6" ht="12.75" hidden="1">
      <c r="B10" s="18" t="s">
        <v>173</v>
      </c>
      <c r="C10" s="55"/>
      <c r="D10" s="61"/>
      <c r="E10" s="55"/>
      <c r="F10" s="61"/>
    </row>
    <row r="11" spans="3:6" ht="12.75">
      <c r="C11" s="55"/>
      <c r="D11" s="55">
        <v>0</v>
      </c>
      <c r="E11" s="55"/>
      <c r="F11" s="55">
        <v>0</v>
      </c>
    </row>
    <row r="12" spans="2:6" ht="12.75">
      <c r="B12" s="64" t="s">
        <v>224</v>
      </c>
      <c r="C12" s="55"/>
      <c r="D12" s="59">
        <v>219851757</v>
      </c>
      <c r="E12" s="59">
        <f>E33</f>
        <v>1619615</v>
      </c>
      <c r="F12" s="59">
        <v>246522847</v>
      </c>
    </row>
    <row r="13" spans="2:6" ht="12.75">
      <c r="B13" s="18" t="s">
        <v>132</v>
      </c>
      <c r="C13" s="55"/>
      <c r="D13" s="60">
        <v>98454</v>
      </c>
      <c r="E13" s="55"/>
      <c r="F13" s="60">
        <v>222614</v>
      </c>
    </row>
    <row r="14" spans="3:6" ht="12.75">
      <c r="C14" s="55"/>
      <c r="D14" s="105">
        <v>219950211</v>
      </c>
      <c r="E14" s="105">
        <f>E12+E13</f>
        <v>1619615</v>
      </c>
      <c r="F14" s="105">
        <v>246745461</v>
      </c>
    </row>
    <row r="15" spans="2:6" ht="12.75">
      <c r="B15" s="18" t="s">
        <v>153</v>
      </c>
      <c r="C15" s="55"/>
      <c r="D15" s="83">
        <v>298113468</v>
      </c>
      <c r="E15" s="83">
        <f>E9+E14</f>
        <v>1619615</v>
      </c>
      <c r="F15" s="83">
        <v>320578431</v>
      </c>
    </row>
    <row r="16" spans="2:6" ht="12.75">
      <c r="B16" s="18" t="s">
        <v>154</v>
      </c>
      <c r="C16" s="55"/>
      <c r="D16" s="61">
        <v>63996491</v>
      </c>
      <c r="E16" s="55"/>
      <c r="F16" s="61">
        <v>77604676</v>
      </c>
    </row>
    <row r="17" spans="2:6" ht="13.5" thickBot="1">
      <c r="B17" s="18" t="s">
        <v>27</v>
      </c>
      <c r="C17" s="55"/>
      <c r="D17" s="101">
        <v>234116977</v>
      </c>
      <c r="E17" s="83"/>
      <c r="F17" s="101">
        <v>242973755</v>
      </c>
    </row>
    <row r="18" spans="3:6" ht="13.5" thickTop="1">
      <c r="C18" s="55"/>
      <c r="D18" s="55"/>
      <c r="E18" s="55"/>
      <c r="F18" s="55"/>
    </row>
    <row r="19" spans="3:6" ht="12.75">
      <c r="C19" s="55"/>
      <c r="D19" s="55"/>
      <c r="E19" s="55"/>
      <c r="F19" s="55"/>
    </row>
    <row r="20" spans="1:6" ht="12.75">
      <c r="A20" s="76">
        <v>18.01</v>
      </c>
      <c r="B20" s="8" t="s">
        <v>270</v>
      </c>
      <c r="C20" s="55"/>
      <c r="D20" s="55"/>
      <c r="E20" s="55"/>
      <c r="F20" s="55"/>
    </row>
    <row r="21" spans="2:6" ht="12.75">
      <c r="B21" s="78"/>
      <c r="C21" s="55"/>
      <c r="D21" s="55"/>
      <c r="E21" s="55"/>
      <c r="F21" s="55"/>
    </row>
    <row r="22" spans="2:6" ht="12.75">
      <c r="B22" s="18" t="s">
        <v>108</v>
      </c>
      <c r="C22" s="55"/>
      <c r="D22" s="55"/>
      <c r="E22" s="55"/>
      <c r="F22" s="55"/>
    </row>
    <row r="23" spans="3:6" ht="12.75">
      <c r="C23" s="4"/>
      <c r="D23" s="4">
        <v>2014</v>
      </c>
      <c r="E23" s="4"/>
      <c r="F23" s="4">
        <v>2013</v>
      </c>
    </row>
    <row r="24" spans="3:6" ht="12.75">
      <c r="C24" s="4"/>
      <c r="D24" s="4"/>
      <c r="E24" s="4"/>
      <c r="F24" s="4"/>
    </row>
    <row r="25" spans="2:6" ht="12.75">
      <c r="B25" s="64" t="s">
        <v>223</v>
      </c>
      <c r="C25" s="55"/>
      <c r="D25" s="55">
        <v>196555216</v>
      </c>
      <c r="E25" s="55"/>
      <c r="F25" s="55">
        <v>221635876</v>
      </c>
    </row>
    <row r="26" spans="2:6" ht="12.75">
      <c r="B26" s="18" t="s">
        <v>109</v>
      </c>
      <c r="C26" s="55"/>
      <c r="D26" s="61">
        <v>8585027</v>
      </c>
      <c r="E26" s="55"/>
      <c r="F26" s="61">
        <v>8405445</v>
      </c>
    </row>
    <row r="27" spans="3:6" ht="12.75">
      <c r="C27" s="55"/>
      <c r="D27" s="55">
        <v>205140243</v>
      </c>
      <c r="E27" s="55">
        <f>E25+E26</f>
        <v>0</v>
      </c>
      <c r="F27" s="55">
        <v>230041321</v>
      </c>
    </row>
    <row r="28" spans="2:6" ht="12.75">
      <c r="B28" s="18" t="s">
        <v>110</v>
      </c>
      <c r="C28" s="55"/>
      <c r="D28" s="61">
        <v>594350</v>
      </c>
      <c r="E28" s="61">
        <v>1619615</v>
      </c>
      <c r="F28" s="61">
        <v>563517</v>
      </c>
    </row>
    <row r="29" spans="3:6" ht="12.75">
      <c r="C29" s="55"/>
      <c r="D29" s="55">
        <v>205734593</v>
      </c>
      <c r="E29" s="55">
        <f>E27+E28</f>
        <v>1619615</v>
      </c>
      <c r="F29" s="55">
        <v>230604838</v>
      </c>
    </row>
    <row r="30" spans="2:6" ht="12.75">
      <c r="B30" s="18" t="s">
        <v>111</v>
      </c>
      <c r="C30" s="55"/>
      <c r="D30" s="61">
        <v>1630019</v>
      </c>
      <c r="E30" s="55"/>
      <c r="F30" s="61">
        <v>2033105</v>
      </c>
    </row>
    <row r="31" spans="3:6" ht="12.75">
      <c r="C31" s="55"/>
      <c r="D31" s="55">
        <v>204104574</v>
      </c>
      <c r="E31" s="55">
        <f>E29-E30</f>
        <v>1619615</v>
      </c>
      <c r="F31" s="55">
        <v>228571733</v>
      </c>
    </row>
    <row r="32" spans="2:6" ht="12.75">
      <c r="B32" s="18" t="s">
        <v>222</v>
      </c>
      <c r="C32" s="55"/>
      <c r="D32" s="55">
        <v>15747183</v>
      </c>
      <c r="E32" s="55">
        <f>E68</f>
        <v>0</v>
      </c>
      <c r="F32" s="55">
        <v>17951114</v>
      </c>
    </row>
    <row r="33" spans="2:6" ht="13.5" thickBot="1">
      <c r="B33" s="18" t="s">
        <v>133</v>
      </c>
      <c r="C33" s="55"/>
      <c r="D33" s="101">
        <v>219851757</v>
      </c>
      <c r="E33" s="101">
        <f>E31+E32</f>
        <v>1619615</v>
      </c>
      <c r="F33" s="101">
        <v>246522847</v>
      </c>
    </row>
    <row r="34" spans="3:6" ht="13.5" thickTop="1">
      <c r="C34" s="55"/>
      <c r="D34" s="58"/>
      <c r="E34" s="55"/>
      <c r="F34" s="58"/>
    </row>
    <row r="35" spans="3:6" ht="12.75">
      <c r="C35" s="55"/>
      <c r="D35" s="58"/>
      <c r="E35" s="55"/>
      <c r="F35" s="58"/>
    </row>
    <row r="36" spans="1:6" ht="12.75">
      <c r="A36" s="76" t="s">
        <v>254</v>
      </c>
      <c r="B36" s="8" t="s">
        <v>269</v>
      </c>
      <c r="C36" s="55"/>
      <c r="D36" s="55"/>
      <c r="E36" s="55"/>
      <c r="F36" s="55"/>
    </row>
    <row r="37" spans="3:6" ht="12.75">
      <c r="C37" s="55"/>
      <c r="D37" s="55"/>
      <c r="E37" s="55"/>
      <c r="F37" s="55"/>
    </row>
    <row r="38" spans="2:6" ht="12.75">
      <c r="B38" s="18" t="s">
        <v>135</v>
      </c>
      <c r="C38" s="55"/>
      <c r="D38" s="55"/>
      <c r="E38" s="55"/>
      <c r="F38" s="55"/>
    </row>
    <row r="39" spans="3:6" ht="12.75">
      <c r="C39" s="4"/>
      <c r="D39" s="4">
        <v>2014</v>
      </c>
      <c r="E39" s="4"/>
      <c r="F39" s="4">
        <v>2013</v>
      </c>
    </row>
    <row r="40" spans="2:6" ht="12.75">
      <c r="B40" s="18" t="s">
        <v>112</v>
      </c>
      <c r="C40" s="55"/>
      <c r="D40" s="55">
        <v>42415664</v>
      </c>
      <c r="E40" s="55">
        <v>63067495</v>
      </c>
      <c r="F40" s="55">
        <v>48876728</v>
      </c>
    </row>
    <row r="41" spans="3:6" ht="12.75">
      <c r="C41" s="55"/>
      <c r="D41" s="55"/>
      <c r="E41" s="55"/>
      <c r="F41" s="55"/>
    </row>
    <row r="42" spans="2:6" ht="12.75">
      <c r="B42" s="18" t="s">
        <v>220</v>
      </c>
      <c r="C42" s="55"/>
      <c r="D42" s="61">
        <v>197688871</v>
      </c>
      <c r="E42" s="61">
        <f>110993958-E26</f>
        <v>110993958</v>
      </c>
      <c r="F42" s="61">
        <v>211002867</v>
      </c>
    </row>
    <row r="43" spans="3:6" ht="12.75">
      <c r="C43" s="55"/>
      <c r="D43" s="55">
        <v>240104535</v>
      </c>
      <c r="E43" s="55">
        <f>E40+E42</f>
        <v>174061453</v>
      </c>
      <c r="F43" s="55">
        <v>259879595</v>
      </c>
    </row>
    <row r="44" spans="2:6" ht="12.75">
      <c r="B44" s="18" t="s">
        <v>113</v>
      </c>
      <c r="C44" s="55"/>
      <c r="D44" s="55">
        <v>43549319</v>
      </c>
      <c r="E44" s="55"/>
      <c r="F44" s="55">
        <v>38243719</v>
      </c>
    </row>
    <row r="45" spans="2:6" ht="13.5" thickBot="1">
      <c r="B45" s="18" t="s">
        <v>134</v>
      </c>
      <c r="C45" s="55"/>
      <c r="D45" s="101">
        <v>196555216</v>
      </c>
      <c r="E45" s="101">
        <f>E43-E44</f>
        <v>174061453</v>
      </c>
      <c r="F45" s="101">
        <v>221635876</v>
      </c>
    </row>
    <row r="46" spans="3:6" ht="13.5" thickTop="1">
      <c r="C46" s="55"/>
      <c r="D46" s="55"/>
      <c r="E46" s="55"/>
      <c r="F46" s="55"/>
    </row>
    <row r="47" spans="2:6" ht="12.75">
      <c r="B47" s="8"/>
      <c r="C47" s="55"/>
      <c r="D47" s="55"/>
      <c r="E47" s="55"/>
      <c r="F47" s="55"/>
    </row>
    <row r="48" spans="2:6" ht="12.75" hidden="1">
      <c r="B48" s="18" t="s">
        <v>167</v>
      </c>
      <c r="C48" s="55"/>
      <c r="D48" s="55"/>
      <c r="E48" s="55"/>
      <c r="F48" s="55"/>
    </row>
    <row r="49" spans="3:6" ht="12.75" hidden="1">
      <c r="C49" s="55"/>
      <c r="D49" s="55"/>
      <c r="E49" s="55"/>
      <c r="F49" s="55"/>
    </row>
    <row r="50" spans="2:6" ht="12.75" hidden="1">
      <c r="B50" s="8" t="s">
        <v>18</v>
      </c>
      <c r="C50" s="55"/>
      <c r="D50" s="55"/>
      <c r="E50" s="55"/>
      <c r="F50" s="55"/>
    </row>
    <row r="51" spans="3:6" ht="12.75" hidden="1">
      <c r="C51" s="4"/>
      <c r="D51" s="4" t="s">
        <v>168</v>
      </c>
      <c r="E51" s="55"/>
      <c r="F51" s="55" t="s">
        <v>168</v>
      </c>
    </row>
    <row r="52" spans="2:6" ht="12.75" hidden="1">
      <c r="B52" s="18" t="s">
        <v>163</v>
      </c>
      <c r="C52" s="55"/>
      <c r="D52" s="55">
        <v>42415664</v>
      </c>
      <c r="E52" s="55"/>
      <c r="F52" s="55">
        <v>48876728</v>
      </c>
    </row>
    <row r="53" spans="2:6" ht="12.75" hidden="1">
      <c r="B53" s="18" t="s">
        <v>164</v>
      </c>
      <c r="C53" s="55"/>
      <c r="D53" s="61">
        <v>197688871</v>
      </c>
      <c r="E53" s="55"/>
      <c r="F53" s="55">
        <v>211002867</v>
      </c>
    </row>
    <row r="54" spans="3:6" ht="12.75" hidden="1">
      <c r="C54" s="55">
        <v>0</v>
      </c>
      <c r="D54" s="55">
        <v>240104535</v>
      </c>
      <c r="E54" s="55"/>
      <c r="F54" s="55">
        <v>259879595</v>
      </c>
    </row>
    <row r="55" spans="2:6" ht="12.75" hidden="1">
      <c r="B55" s="18" t="s">
        <v>165</v>
      </c>
      <c r="C55" s="55"/>
      <c r="D55" s="55">
        <v>43549319</v>
      </c>
      <c r="E55" s="55"/>
      <c r="F55" s="55">
        <v>38243719</v>
      </c>
    </row>
    <row r="56" spans="2:6" ht="13.5" hidden="1" thickBot="1">
      <c r="B56" s="18" t="s">
        <v>166</v>
      </c>
      <c r="C56" s="58">
        <f>C54-C55</f>
        <v>0</v>
      </c>
      <c r="D56" s="56">
        <v>196555216</v>
      </c>
      <c r="E56" s="55"/>
      <c r="F56" s="55">
        <v>221635876</v>
      </c>
    </row>
    <row r="57" spans="3:6" ht="12.75">
      <c r="C57" s="55"/>
      <c r="D57" s="55"/>
      <c r="E57" s="55"/>
      <c r="F57" s="55"/>
    </row>
    <row r="58" spans="3:6" ht="12.75">
      <c r="C58" s="55"/>
      <c r="D58" s="55"/>
      <c r="E58" s="55"/>
      <c r="F58" s="55"/>
    </row>
    <row r="59" spans="3:6" ht="12.75">
      <c r="C59" s="55"/>
      <c r="D59" s="55"/>
      <c r="E59" s="55"/>
      <c r="F59" s="55"/>
    </row>
    <row r="60" spans="1:6" ht="12.75">
      <c r="A60" s="76" t="s">
        <v>255</v>
      </c>
      <c r="B60" s="8" t="s">
        <v>262</v>
      </c>
      <c r="C60" s="55"/>
      <c r="D60" s="55"/>
      <c r="E60" s="55"/>
      <c r="F60" s="55"/>
    </row>
    <row r="61" spans="3:6" ht="12.75">
      <c r="C61" s="55"/>
      <c r="D61" s="55"/>
      <c r="E61" s="55"/>
      <c r="F61" s="55"/>
    </row>
    <row r="62" spans="3:6" ht="12.75">
      <c r="C62" s="4"/>
      <c r="D62" s="4">
        <v>2014</v>
      </c>
      <c r="E62" s="4"/>
      <c r="F62" s="4">
        <v>2013</v>
      </c>
    </row>
    <row r="63" spans="3:6" ht="12.75">
      <c r="C63" s="4"/>
      <c r="D63" s="4"/>
      <c r="E63" s="4"/>
      <c r="F63" s="4"/>
    </row>
    <row r="64" spans="2:6" ht="12.75">
      <c r="B64" s="18" t="s">
        <v>136</v>
      </c>
      <c r="C64" s="55"/>
      <c r="D64" s="55">
        <v>8763071</v>
      </c>
      <c r="E64" s="55"/>
      <c r="F64" s="55">
        <v>10371380</v>
      </c>
    </row>
    <row r="65" spans="2:6" ht="12.75">
      <c r="B65" s="18" t="s">
        <v>115</v>
      </c>
      <c r="C65" s="55"/>
      <c r="D65" s="55">
        <v>2005042</v>
      </c>
      <c r="E65" s="55"/>
      <c r="F65" s="55">
        <v>2104516</v>
      </c>
    </row>
    <row r="66" spans="2:6" ht="12.75">
      <c r="B66" s="18" t="s">
        <v>116</v>
      </c>
      <c r="C66" s="55"/>
      <c r="D66" s="55">
        <v>206627</v>
      </c>
      <c r="E66" s="55"/>
      <c r="F66" s="55">
        <v>174889</v>
      </c>
    </row>
    <row r="67" spans="2:6" ht="12.75">
      <c r="B67" s="18" t="s">
        <v>130</v>
      </c>
      <c r="C67" s="55"/>
      <c r="D67" s="55">
        <v>4772443</v>
      </c>
      <c r="E67" s="55"/>
      <c r="F67" s="55">
        <v>5300329</v>
      </c>
    </row>
    <row r="68" spans="3:6" ht="13.5" thickBot="1">
      <c r="C68" s="55"/>
      <c r="D68" s="101">
        <v>15747183</v>
      </c>
      <c r="E68" s="101">
        <f>SUM(E64:E67)</f>
        <v>0</v>
      </c>
      <c r="F68" s="101">
        <v>17951114</v>
      </c>
    </row>
    <row r="69" spans="3:6" ht="13.5" thickTop="1">
      <c r="C69" s="55"/>
      <c r="D69" s="55"/>
      <c r="E69" s="55"/>
      <c r="F69" s="55"/>
    </row>
    <row r="70" spans="3:6" ht="12.75">
      <c r="C70" s="55"/>
      <c r="D70" s="55"/>
      <c r="E70" s="55"/>
      <c r="F70" s="55"/>
    </row>
    <row r="71" spans="1:6" ht="12.75">
      <c r="A71" s="36">
        <v>19</v>
      </c>
      <c r="B71" s="8" t="s">
        <v>263</v>
      </c>
      <c r="C71" s="55"/>
      <c r="D71" s="55"/>
      <c r="E71" s="55"/>
      <c r="F71" s="55"/>
    </row>
    <row r="72" spans="3:6" ht="12.75">
      <c r="C72" s="55"/>
      <c r="D72" s="55"/>
      <c r="E72" s="55"/>
      <c r="F72" s="55"/>
    </row>
    <row r="73" spans="3:6" ht="12.75">
      <c r="C73" s="4"/>
      <c r="D73" s="4">
        <v>2014</v>
      </c>
      <c r="E73" s="4"/>
      <c r="F73" s="4">
        <v>2013</v>
      </c>
    </row>
    <row r="74" spans="3:6" ht="12.75">
      <c r="C74" s="4"/>
      <c r="D74" s="4"/>
      <c r="E74" s="4"/>
      <c r="F74" s="4"/>
    </row>
    <row r="75" spans="2:6" ht="12.75">
      <c r="B75" s="18" t="s">
        <v>117</v>
      </c>
      <c r="C75" s="55"/>
      <c r="D75" s="55">
        <v>4341841</v>
      </c>
      <c r="E75" s="55"/>
      <c r="F75" s="55">
        <v>4829241</v>
      </c>
    </row>
    <row r="76" spans="2:6" ht="12.75">
      <c r="B76" s="18" t="s">
        <v>162</v>
      </c>
      <c r="C76" s="55"/>
      <c r="D76" s="55">
        <v>259304</v>
      </c>
      <c r="E76" s="55"/>
      <c r="F76" s="55">
        <v>207018</v>
      </c>
    </row>
    <row r="77" spans="2:6" ht="12.75">
      <c r="B77" s="18" t="s">
        <v>169</v>
      </c>
      <c r="C77" s="55"/>
      <c r="D77" s="55">
        <v>306978</v>
      </c>
      <c r="E77" s="55"/>
      <c r="F77" s="55">
        <v>307349</v>
      </c>
    </row>
    <row r="78" spans="2:6" ht="12.75">
      <c r="B78" s="18" t="s">
        <v>101</v>
      </c>
      <c r="C78" s="55"/>
      <c r="D78" s="55">
        <v>234574</v>
      </c>
      <c r="E78" s="55"/>
      <c r="F78" s="55">
        <v>381301</v>
      </c>
    </row>
    <row r="79" spans="2:6" ht="12.75">
      <c r="B79" s="18" t="s">
        <v>118</v>
      </c>
      <c r="C79" s="55"/>
      <c r="D79" s="55">
        <v>360238</v>
      </c>
      <c r="E79" s="55"/>
      <c r="F79" s="55">
        <v>548389</v>
      </c>
    </row>
    <row r="80" spans="2:6" ht="12.75">
      <c r="B80" s="18" t="s">
        <v>157</v>
      </c>
      <c r="C80" s="55"/>
      <c r="D80" s="55">
        <v>185736</v>
      </c>
      <c r="E80" s="55"/>
      <c r="F80" s="55">
        <v>232385</v>
      </c>
    </row>
    <row r="81" spans="2:6" ht="12.75">
      <c r="B81" s="18" t="s">
        <v>155</v>
      </c>
      <c r="C81" s="55"/>
      <c r="D81" s="55">
        <v>1110842</v>
      </c>
      <c r="E81" s="55"/>
      <c r="F81" s="55">
        <v>1400500</v>
      </c>
    </row>
    <row r="82" spans="2:6" ht="12.75">
      <c r="B82" s="18" t="s">
        <v>119</v>
      </c>
      <c r="C82" s="55"/>
      <c r="D82" s="55">
        <v>1386000</v>
      </c>
      <c r="E82" s="55"/>
      <c r="F82" s="55">
        <v>1519769</v>
      </c>
    </row>
    <row r="83" spans="2:6" ht="12.75">
      <c r="B83" s="18" t="s">
        <v>261</v>
      </c>
      <c r="C83" s="55"/>
      <c r="D83" s="55">
        <v>759081</v>
      </c>
      <c r="E83" s="55"/>
      <c r="F83" s="55">
        <v>800367</v>
      </c>
    </row>
    <row r="84" spans="2:6" ht="12.75">
      <c r="B84" s="18" t="s">
        <v>158</v>
      </c>
      <c r="C84" s="55"/>
      <c r="D84" s="55">
        <v>203461</v>
      </c>
      <c r="E84" s="55"/>
      <c r="F84" s="55">
        <v>261820</v>
      </c>
    </row>
    <row r="85" spans="2:6" ht="12.75">
      <c r="B85" s="18" t="s">
        <v>114</v>
      </c>
      <c r="C85" s="55"/>
      <c r="D85" s="55">
        <v>1827165</v>
      </c>
      <c r="E85" s="55"/>
      <c r="F85" s="55">
        <v>2933612</v>
      </c>
    </row>
    <row r="86" spans="2:6" ht="12.75">
      <c r="B86" s="18" t="s">
        <v>102</v>
      </c>
      <c r="C86" s="55"/>
      <c r="D86" s="55">
        <v>117553</v>
      </c>
      <c r="E86" s="55"/>
      <c r="F86" s="55">
        <v>136367</v>
      </c>
    </row>
    <row r="87" spans="2:6" ht="12.75">
      <c r="B87" s="18" t="s">
        <v>256</v>
      </c>
      <c r="C87" s="55"/>
      <c r="D87" s="55">
        <v>131995</v>
      </c>
      <c r="E87" s="55"/>
      <c r="F87" s="55">
        <v>237700</v>
      </c>
    </row>
    <row r="88" spans="2:6" ht="12.75">
      <c r="B88" s="18" t="s">
        <v>121</v>
      </c>
      <c r="C88" s="55"/>
      <c r="D88" s="55">
        <v>16875</v>
      </c>
      <c r="E88" s="55"/>
      <c r="F88" s="55">
        <v>4714</v>
      </c>
    </row>
    <row r="89" spans="2:6" ht="12.75">
      <c r="B89" s="18" t="s">
        <v>122</v>
      </c>
      <c r="C89" s="55"/>
      <c r="D89" s="55">
        <v>25129</v>
      </c>
      <c r="E89" s="55"/>
      <c r="F89" s="55">
        <v>22646</v>
      </c>
    </row>
    <row r="90" spans="2:6" ht="12.75">
      <c r="B90" s="18" t="s">
        <v>123</v>
      </c>
      <c r="C90" s="55"/>
      <c r="D90" s="55">
        <v>16638</v>
      </c>
      <c r="E90" s="55"/>
      <c r="F90" s="55">
        <v>389</v>
      </c>
    </row>
    <row r="91" spans="2:6" ht="12.75">
      <c r="B91" s="18" t="s">
        <v>124</v>
      </c>
      <c r="C91" s="55"/>
      <c r="D91" s="55">
        <v>15826</v>
      </c>
      <c r="E91" s="55"/>
      <c r="F91" s="55">
        <v>3432</v>
      </c>
    </row>
    <row r="92" spans="2:6" ht="12.75">
      <c r="B92" s="18" t="s">
        <v>176</v>
      </c>
      <c r="C92" s="55"/>
      <c r="D92" s="55">
        <v>383267</v>
      </c>
      <c r="E92" s="55"/>
      <c r="F92" s="55">
        <v>405499</v>
      </c>
    </row>
    <row r="93" spans="2:6" ht="12.75">
      <c r="B93" s="18" t="s">
        <v>175</v>
      </c>
      <c r="C93" s="55"/>
      <c r="D93" s="55">
        <v>711392</v>
      </c>
      <c r="E93" s="55"/>
      <c r="F93" s="55">
        <v>843839</v>
      </c>
    </row>
    <row r="94" spans="2:6" ht="12.75">
      <c r="B94" s="18" t="s">
        <v>125</v>
      </c>
      <c r="C94" s="55"/>
      <c r="D94" s="55">
        <v>11200</v>
      </c>
      <c r="E94" s="55"/>
      <c r="F94" s="55">
        <v>10726</v>
      </c>
    </row>
    <row r="95" spans="2:6" ht="12.75">
      <c r="B95" s="18" t="s">
        <v>219</v>
      </c>
      <c r="C95" s="55"/>
      <c r="D95" s="55">
        <v>628955</v>
      </c>
      <c r="E95" s="55"/>
      <c r="F95" s="55">
        <v>977554</v>
      </c>
    </row>
    <row r="96" spans="2:6" ht="12.75">
      <c r="B96" s="18" t="s">
        <v>126</v>
      </c>
      <c r="C96" s="55"/>
      <c r="D96" s="55">
        <v>653002</v>
      </c>
      <c r="E96" s="55"/>
      <c r="F96" s="55">
        <v>851385</v>
      </c>
    </row>
    <row r="97" spans="2:6" ht="12.75">
      <c r="B97" s="18" t="s">
        <v>127</v>
      </c>
      <c r="C97" s="55"/>
      <c r="D97" s="55">
        <v>68370</v>
      </c>
      <c r="E97" s="55"/>
      <c r="F97" s="55">
        <v>58770</v>
      </c>
    </row>
    <row r="98" spans="2:6" ht="12.75">
      <c r="B98" s="18" t="s">
        <v>128</v>
      </c>
      <c r="C98" s="55"/>
      <c r="D98" s="55">
        <v>67283</v>
      </c>
      <c r="E98" s="55"/>
      <c r="F98" s="55">
        <v>84502</v>
      </c>
    </row>
    <row r="99" spans="2:6" ht="12.75">
      <c r="B99" s="18" t="s">
        <v>159</v>
      </c>
      <c r="C99" s="55"/>
      <c r="D99" s="55">
        <v>10552</v>
      </c>
      <c r="E99" s="55"/>
      <c r="F99" s="55">
        <v>10984</v>
      </c>
    </row>
    <row r="100" spans="2:6" ht="12.75">
      <c r="B100" s="18" t="s">
        <v>156</v>
      </c>
      <c r="C100" s="55"/>
      <c r="D100" s="55">
        <v>67714</v>
      </c>
      <c r="E100" s="55"/>
      <c r="F100" s="55">
        <v>98943</v>
      </c>
    </row>
    <row r="101" spans="2:6" ht="12.75">
      <c r="B101" s="18" t="s">
        <v>129</v>
      </c>
      <c r="C101" s="55"/>
      <c r="D101" s="55">
        <v>113197</v>
      </c>
      <c r="E101" s="55"/>
      <c r="F101" s="55">
        <v>192903</v>
      </c>
    </row>
    <row r="102" spans="2:6" ht="12.75">
      <c r="B102" s="18" t="s">
        <v>170</v>
      </c>
      <c r="C102" s="55"/>
      <c r="D102" s="55">
        <v>53500</v>
      </c>
      <c r="E102" s="55"/>
      <c r="F102" s="55">
        <v>74961</v>
      </c>
    </row>
    <row r="103" spans="2:6" ht="12.75">
      <c r="B103" s="18" t="s">
        <v>130</v>
      </c>
      <c r="C103" s="55"/>
      <c r="D103" s="55">
        <v>220980</v>
      </c>
      <c r="E103" s="55"/>
      <c r="F103" s="55">
        <v>256336</v>
      </c>
    </row>
    <row r="104" spans="3:6" ht="13.5" thickBot="1">
      <c r="C104" s="55"/>
      <c r="D104" s="101">
        <v>14288648</v>
      </c>
      <c r="E104" s="101">
        <f>SUM(E75:E103)</f>
        <v>0</v>
      </c>
      <c r="F104" s="101">
        <v>17693401</v>
      </c>
    </row>
    <row r="105" spans="1:6" ht="13.5" thickTop="1">
      <c r="A105" s="36">
        <v>20</v>
      </c>
      <c r="B105" s="8" t="s">
        <v>239</v>
      </c>
      <c r="C105" s="55"/>
      <c r="D105" s="55"/>
      <c r="E105" s="55"/>
      <c r="F105" s="55"/>
    </row>
    <row r="106" spans="3:6" ht="12.75">
      <c r="C106" s="55"/>
      <c r="D106" s="55"/>
      <c r="E106" s="55"/>
      <c r="F106" s="55"/>
    </row>
    <row r="107" spans="3:6" ht="12.75">
      <c r="C107" s="4"/>
      <c r="D107" s="4">
        <v>2014</v>
      </c>
      <c r="E107" s="4"/>
      <c r="F107" s="4">
        <v>2013</v>
      </c>
    </row>
    <row r="108" spans="3:6" ht="12.75">
      <c r="C108" s="4"/>
      <c r="D108" s="4"/>
      <c r="E108" s="4"/>
      <c r="F108" s="4"/>
    </row>
    <row r="109" spans="2:6" ht="12.75">
      <c r="B109" s="18" t="s">
        <v>131</v>
      </c>
      <c r="C109" s="55"/>
      <c r="D109" s="55">
        <v>53486</v>
      </c>
      <c r="E109" s="55"/>
      <c r="F109" s="55">
        <v>81218</v>
      </c>
    </row>
    <row r="110" spans="3:6" ht="13.5" thickBot="1">
      <c r="C110" s="55"/>
      <c r="D110" s="101">
        <v>53486</v>
      </c>
      <c r="E110" s="83"/>
      <c r="F110" s="101">
        <v>81218</v>
      </c>
    </row>
    <row r="111" ht="13.5" thickTop="1"/>
    <row r="113" spans="1:2" ht="12.75">
      <c r="A113" s="36">
        <v>21</v>
      </c>
      <c r="B113" s="1" t="s">
        <v>264</v>
      </c>
    </row>
    <row r="114" spans="2:6" ht="12.75">
      <c r="B114" s="7"/>
      <c r="D114" s="54"/>
      <c r="E114" s="54"/>
      <c r="F114" s="54"/>
    </row>
    <row r="115" spans="2:6" ht="12.75">
      <c r="B115" s="7" t="s">
        <v>198</v>
      </c>
      <c r="D115" s="184">
        <v>-1368277</v>
      </c>
      <c r="E115" s="54"/>
      <c r="F115" s="54">
        <v>2125983</v>
      </c>
    </row>
    <row r="116" spans="2:6" ht="12.75">
      <c r="B116" s="1"/>
      <c r="D116" s="54"/>
      <c r="E116" s="54"/>
      <c r="F116" s="54"/>
    </row>
    <row r="117" spans="2:6" ht="12.75">
      <c r="B117" s="7" t="s">
        <v>199</v>
      </c>
      <c r="D117" s="54">
        <v>4850000</v>
      </c>
      <c r="E117" s="54"/>
      <c r="F117" s="54">
        <v>4850000</v>
      </c>
    </row>
    <row r="118" ht="12.75">
      <c r="B118" s="7"/>
    </row>
    <row r="119" spans="2:6" ht="12.75">
      <c r="B119" s="8" t="s">
        <v>201</v>
      </c>
      <c r="D119" s="185">
        <v>-0.28211896907216494</v>
      </c>
      <c r="E119" s="174"/>
      <c r="F119" s="174">
        <v>0.43834701030927836</v>
      </c>
    </row>
    <row r="121" spans="1:2" ht="12.75">
      <c r="A121" s="36">
        <v>22</v>
      </c>
      <c r="B121" s="1" t="s">
        <v>265</v>
      </c>
    </row>
    <row r="122" spans="1:2" ht="12.75">
      <c r="A122" s="79"/>
      <c r="B122" s="1"/>
    </row>
    <row r="123" spans="2:6" ht="12.75">
      <c r="B123" s="18" t="s">
        <v>200</v>
      </c>
      <c r="D123" s="54">
        <v>4698522</v>
      </c>
      <c r="E123" s="54">
        <f>'CF'!G13</f>
        <v>0</v>
      </c>
      <c r="F123" s="54">
        <v>2838767</v>
      </c>
    </row>
    <row r="124" spans="4:6" ht="12.75">
      <c r="D124" s="54"/>
      <c r="E124" s="54"/>
      <c r="F124" s="54"/>
    </row>
    <row r="125" spans="2:6" ht="12.75">
      <c r="B125" s="18" t="s">
        <v>199</v>
      </c>
      <c r="D125" s="54">
        <v>4850000</v>
      </c>
      <c r="E125" s="54"/>
      <c r="F125" s="54">
        <v>4850000</v>
      </c>
    </row>
    <row r="127" spans="2:6" ht="12.75">
      <c r="B127" s="8" t="s">
        <v>177</v>
      </c>
      <c r="D127" s="174">
        <v>0.9687674226804124</v>
      </c>
      <c r="E127" s="174"/>
      <c r="F127" s="174">
        <v>0.5853127835051546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2014-10-23T06:14:28Z</cp:lastPrinted>
  <dcterms:created xsi:type="dcterms:W3CDTF">2001-03-18T04:19:11Z</dcterms:created>
  <dcterms:modified xsi:type="dcterms:W3CDTF">2014-10-26T05:41:51Z</dcterms:modified>
  <cp:category/>
  <cp:version/>
  <cp:contentType/>
  <cp:contentStatus/>
</cp:coreProperties>
</file>